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color rgb="000000FF"/>
      <u val="single"/>
    </font>
  </fonts>
  <fills count="3">
    <fill>
      <patternFill/>
    </fill>
    <fill>
      <patternFill patternType="gray125"/>
    </fill>
    <fill>
      <patternFill patternType="solid">
        <fgColor rgb="0099CC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0" fontId="0" fillId="2" borderId="0" pivotButton="0" quotePrefix="0" xfId="0"/>
    <xf numFmtId="0" fontId="2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Y51"/>
  <sheetViews>
    <sheetView workbookViewId="0">
      <selection activeCell="A1" sqref="A1"/>
    </sheetView>
  </sheetViews>
  <sheetFormatPr baseColWidth="8" defaultRowHeight="15"/>
  <sheetData>
    <row r="1">
      <c r="B1" s="1" t="inlineStr">
        <is>
          <t>num_genes</t>
        </is>
      </c>
      <c r="C1" s="1" t="inlineStr">
        <is>
          <t>num_cells</t>
        </is>
      </c>
      <c r="D1" s="1" t="inlineStr">
        <is>
          <t>num_repcells</t>
        </is>
      </c>
      <c r="E1" s="1" t="inlineStr">
        <is>
          <t>num_repcell_pairs</t>
        </is>
      </c>
      <c r="F1" s="1" t="inlineStr">
        <is>
          <t>num_genes_in_struct</t>
        </is>
      </c>
      <c r="G1" s="1" t="inlineStr">
        <is>
          <t>num_cells_in_struct</t>
        </is>
      </c>
      <c r="H1" s="1" t="inlineStr">
        <is>
          <t>num_repcells_in_struct</t>
        </is>
      </c>
      <c r="I1" s="1" t="inlineStr">
        <is>
          <t>num_repcell_pairs_in_struct</t>
        </is>
      </c>
      <c r="J1" s="1" t="inlineStr">
        <is>
          <t>log10_corrected_pval</t>
        </is>
      </c>
      <c r="K1" s="1" t="inlineStr">
        <is>
          <t>structure_average_std</t>
        </is>
      </c>
      <c r="L1" s="1" t="inlineStr">
        <is>
          <t>genes</t>
        </is>
      </c>
      <c r="M1" s="1" t="inlineStr">
        <is>
          <t>repcell_pairs</t>
        </is>
      </c>
      <c r="N1" s="1" t="inlineStr">
        <is>
          <t>old_struct_num</t>
        </is>
      </c>
      <c r="O1" s="1" t="inlineStr">
        <is>
          <t>num_stds_thresh</t>
        </is>
      </c>
      <c r="P1" s="1" t="inlineStr">
        <is>
          <t>mu</t>
        </is>
      </c>
      <c r="Q1" s="1" t="inlineStr">
        <is>
          <t>path_len</t>
        </is>
      </c>
      <c r="R1" s="1" t="inlineStr">
        <is>
          <t>num_iters</t>
        </is>
      </c>
      <c r="S1" s="1" t="inlineStr">
        <is>
          <t>Gorilla_access_time</t>
        </is>
      </c>
      <c r="T1" s="1" t="inlineStr">
        <is>
          <t>proc_link</t>
        </is>
      </c>
      <c r="U1" s="1" t="inlineStr">
        <is>
          <t>proc_GOterms_below_0.001</t>
        </is>
      </c>
      <c r="V1" s="1" t="inlineStr">
        <is>
          <t>func_link</t>
        </is>
      </c>
      <c r="W1" s="1" t="inlineStr">
        <is>
          <t>func_GOterms_below_0.001</t>
        </is>
      </c>
      <c r="X1" s="1" t="inlineStr">
        <is>
          <t>comp_link</t>
        </is>
      </c>
      <c r="Y1" s="1" t="inlineStr">
        <is>
          <t>comp_GOterms_below_0.001</t>
        </is>
      </c>
    </row>
    <row r="2">
      <c r="A2" s="1" t="n">
        <v>1</v>
      </c>
      <c r="B2" t="n">
        <v>6068</v>
      </c>
      <c r="C2" t="n">
        <v>15445</v>
      </c>
      <c r="D2" t="n">
        <v>80</v>
      </c>
      <c r="E2" t="n">
        <v>6320</v>
      </c>
      <c r="F2" t="n">
        <v>316</v>
      </c>
      <c r="G2" t="n">
        <v>14531</v>
      </c>
      <c r="H2" t="n">
        <v>64</v>
      </c>
      <c r="I2" t="n">
        <v>813</v>
      </c>
      <c r="J2" s="2" t="n">
        <v>-2064</v>
      </c>
      <c r="K2" t="n">
        <v>0.272</v>
      </c>
      <c r="L2" t="inlineStr">
        <is>
          <t>14-3-3epsilon,2mit,5-HT1B,5PtaseI,7B2,AGO1,AIMP3,AP-1sigma,Aac11,Ac3,Acn,Actbeta,Alas,Alk,Ank2,Aplip1,Appl,Arl4,Arl6IP1,Asator,Atg1,B52,Bgb,BicD,Bili,CASK,CG10011,CG10077,CG10082,CG10098,CG10137,CG10151,CG10362,CG10395,CG10483,CG10713,CG1090,CG11000,CG11099,CG11122,CG11138,CG11248,CG11317,CG11319,CG11388,CG11486,CG11505,CG11873,CG12004,CG12038,CG12054,CG12071,CG12194,CG12402,CG12531,CG12541,CG12605,CG12817,CG12822,CG12913,CG12950,CG12975,CG13108,CG1316,CG13293,CG13300,CG13344,CG13375,CG13409,CG13532,CG13650,CG13739,CG13743,CG13917,CG13920,CG13921,CG13928,CG13954,CG13995,CG13999,CG14015,CG14024,CG14186,CG14234,CG14312,CG14321,CG14408,CG14509,CG14535,CG14669,CG14853,CG14868,CG14982,CG15312,CG15628,CG15642,CG15651,CG15760,CG15765,CG15772,CG15803,CG16711,CG1677,CG16779,CG16791,CG16854,CG1695,CG17065,CG17075,CG17202,CG17270,CG17294,CG17321,CG17364,CG17378,CG17565,CG17600,CG17684,CG17778,CG17816,CG17977,CG18265,CG18428,CG1909,CG2017,CG2258,CG2269,CG2924,CG2993,CG30116,CG30172,CG30389,CG30419,CG30428,CG3078,CG31030,CG3104,CG31051,CG31140,CG31211,CG31388,CG31688,CG31712,CG31760,CG3198,CG32000,CG32206,CG32243,CG32264,CG32425,CG32432,CG32506,CG3253,CG32544,CG32683,CG32700,CG32767,CG32772,CG32809,CG32815,CG32944,CG33181,CG33199,CG33543,CG34113,CG34114,CG34354,CG34357,CG34401,CG34404,CG3530,CG3556,CG3618,CG3703,CG3860,CG3955,CG3967,CG40178,CG40498,CG4133,CG42260,CG42268,CG4230,CG42313,CG42322,CG42337,CG42361,CG42392,CG42402,CG42404,CG42450,CG42492,CG42668,CG42684,CG42750,CG42784,CG42795,CG42817,CG4300,CG43102,CG43222,CG43324,CG43347,CG43707,CG43729,CG43736,CG43737,CG43740,CG43778,CG43867,CG43901,CG4467,CG44837,CG45049,CG45263,CG4562,CG4587,CG4596,CG4612,CG4678,CG4896,CG5281,CG5282,CG5466,CG5549,CG5708,CG5890,CG5903,CG5934,CG6024,CG6154,CG6282,CG6329,CG6340,CG6495,CG6700,CG6765,CG6867,CG6878,CG7058,CG7166,CG7381,CG7407,CG7565,CG7646,CG7785,CG7903,CG7971,CG7985,CG7990,CG8188,CG8245,CG8248,CG8301,CG8500,CG8909,CG8910,CG9065,CG9121,CG9123,CG9170,CG9257,CG9265,CG9279,CG9368,CG9395,CG9425,CG9636,CG9646,CG9813,CG9821,CG9919,Ca-alpha1D,Ca-beta,CaMKI,CaMKII,CadN,Cadps,Cals,Calx,Cam,Camta,CanA-14F,CanB,Ccn,Cdep,Cdk5alpha,CdsA,CkIIalpha,CkIIbeta,CkIalpha,Cngl,aPKC,alpha-Cat,alpha-Catr,alpha-Man-Ib,alphaSnap,amon,ari-1,barc,bchs,beat-IIIb,beat-IV,beat-VII,bip2,bol,brat,brp,bru1,bsk,cac,cg,chinmo,chn,chrb,cmpy</t>
        </is>
      </c>
      <c r="M2" t="inlineStr">
        <is>
          <t>[(4, 0), (4, 1), (4, 2), (4, 5), (4, 6), (4, 8), (4, 9), (4, 10), (4, 11), (4, 12), (4, 14), (4, 16), (4, 18), (4, 19), (4, 21), (4, 22), (4, 26), (4, 31), (4, 34), (4, 36), (4, 41), (4, 42), (4, 43), (4, 47), (4, 50), (4, 52), (4, 55), (4, 56), (4, 58), (4, 59), (4, 61), (4, 62), (4, 63), (4, 64), (4, 65), (4, 68), (4, 71), (4, 72), (4, 73), (4, 75), (4, 78), (4, 79), (7, 0), (7, 1), (7, 2), (7, 5), (7, 6), (7, 8), (7, 9), (7, 10), (7, 11), (7, 12), (7, 14), (7, 16), (7, 18), (7, 19), (7, 21), (7, 22), (7, 26), (7, 31), (7, 34), (7, 36), (7, 41), (7, 42), (7, 43), (7, 50), (7, 56), (7, 58), (7, 59), (7, 61), (7, 62), (7, 63), (7, 65), (7, 68), (7, 71), (7, 72), (7, 73), (7, 75), (7, 78), (7, 79), (15, 0), (15, 1), (15, 2), (15, 5), (15, 6), (15, 8), (15, 9), (15, 11), (15, 12), (15, 14), (15, 16), (15, 18), (15, 19), (15, 21), (15, 22), (15, 26), (15, 31), (15, 34), (15, 36), (15, 41), (15, 42), (15, 43), (15, 47), (15, 50), (15, 52), (15, 56), (15, 58), (15, 59), (15, 61), (15, 62), (15, 63), (15, 65), (15, 68), (15, 71), (15, 72), (15, 73), (15, 75), (15, 78), (15, 79), (17, 0), (17, 1), (17, 2), (17, 5), (17, 6), (17, 8), (17, 9), (17, 11), (17, 12), (17, 14), (17, 16), (17, 19), (17, 21), (17, 22), (17, 26), (17, 31), (17, 34), (17, 36), (17, 41), (17, 42), (17, 43), (17, 47), (17, 50), (17, 56), (17, 58), (17, 59), (17, 62), (17, 63), (17, 65), (17, 68), (17, 71), (17, 72), (17, 73), (17, 75), (17, 78), (17, 79), (24, 0), (24, 1), (24, 2), (24, 5), (24, 6), (24, 8), (24, 9), (24, 10), (24, 11), (24, 12), (24, 14), (24, 16), (24, 18), (24, 19), (24, 21), (24, 22), (24, 26), (24, 29), (24, 31), (24, 34), (24, 36), (24, 41), (24, 42), (24, 43), (24, 47), (24, 50), (24, 52), (24, 55), (24, 56), (24, 58), (24, 59), (24, 61), (24, 62), (24, 63), (24, 64), (24, 65), (24, 68), (24, 71), (24, 72), (24, 73), (24, 75), (24, 78), (24, 79), (25, 0), (25, 1), (25, 2), (25, 5), (25, 6), (25, 8), (25, 9), (25, 11), (25, 12), (25, 14), (25, 16), (25, 19), (25, 21), (25, 22), (25, 26), (25, 31), (25, 34), (25, 36), (25, 41), (25, 42), (25, 43), (25, 47), (25, 50), (25, 58), (25, 59), (25, 62), (25, 63), (25, 65), (25, 68), (25, 71), (25, 72), (25, 73), (25, 75), (25, 78), (25, 79), (28, 0), (28, 1), (28, 2), (28, 5), (28, 6), (28, 8), (28, 9), (28, 10), (28, 11), (28, 12), (28, 14), (28, 16), (28, 18), (28, 19), (28, 21), (28, 22), (28, 26), (28, 31), (28, 34), (28, 36), (28, 41), (28, 42), (28, 43), (28, 47), (28, 50), (28, 52), (28, 55), (28, 56), (28, 58), (28, 59), (28, 61), (28, 62), (28, 63), (28, 64), (28, 65), (28, 68), (28, 71), (28, 72), (28, 73), (28, 75), (28, 78), (28, 79), (35, 0), (35, 1), (35, 2), (35, 5), (35, 6), (35, 8), (35, 9), (35, 10), (35, 11), (35, 12), (35, 14), (35, 16), (35, 18), (35, 19), (35, 21), (35, 22), (35, 26), (35, 31), (35, 34), (35, 36), (35, 41), (35, 42), (35, 43), (35, 47), (35, 50), (35, 52), (35, 55), (35, 56), (35, 58), (35, 59), (35, 61), (35, 62), (35, 63), (35, 64), (35, 65), (35, 68), (35, 71), (35, 72), (35, 73), (35, 75), (35, 78), (35, 79), (37, 0), (37, 1), (37, 2), (37, 5), (37, 6), (37, 8), (37, 9), (37, 10), (37, 11), (37, 12), (37, 14), (37, 16), (37, 18), (37, 19), (37, 21), (37, 22), (37, 26), (37, 31), (37, 34), (37, 36), (37, 41), (37, 42), (37, 43), (37, 47), (37, 50), (37, 52), (37, 55), (37, 56), (37, 58), (37, 59), (37, 61), (37, 62), (37, 63), (37, 64), (37, 65), (37, 68), (37, 71), (37, 72), (37, 73), (37, 75), (37, 78), (37, 79), (38, 0), (38, 1), (38, 2), (38, 5), (38, 6), (38, 8), (38, 9), (38, 10), (38, 11), (38, 12), (38, 14), (38, 16), (38, 18), (38, 19), (38, 21), (38, 22), (38, 26), (38, 31), (38, 34), (38, 36), (38, 41), (38, 42), (38, 43), (38, 47), (38, 50), (38, 52), (38, 55), (38, 56), (38, 58), (38, 59), (38, 61), (38, 62), (38, 63), (38, 64), (38, 65), (38, 68), (38, 71), (38, 72), (38, 73), (38, 75), (38, 78), (38, 79), (40, 0), (40, 1), (40, 2), (40, 5), (40, 6), (40, 8), (40, 9), (40, 10), (40, 11), (40, 12), (40, 14), (40, 16), (40, 18), (40, 19), (40, 21), (40, 22), (40, 26), (40, 31), (40, 34), (40, 36), (40, 41), (40, 42), (40, 43), (40, 47), (40, 50), (40, 52), (40, 56), (40, 58), (40, 59), (40, 61), (40, 62), (40, 63), (40, 64), (40, 65), (40, 68), (40, 71), (40, 72), (40, 73), (40, 75), (40, 78), (40, 79), (44, 0), (44, 1), (44, 2), (44, 5), (44, 6), (44, 8), (44, 9), (44, 10), (44, 11), (44, 12), (44, 14), (44, 16), (44, 18), (44, 19), (44, 21), (44, 22), (44, 26), (44, 31), (44, 34), (44, 36), (44, 41), (44, 42), (44, 43), (44, 47), (44, 50), (44, 52), (44, 55), (44, 56), (44, 58), (44, 59), (44, 61), (44, 62), (44, 63), (44, 65), (44, 68), (44, 71), (44, 72), (44, 73), (44, 75), (44, 78), (44, 79), (51, 0), (51, 1), (51, 2), (51, 5), (51, 6), (51, 8), (51, 9), (51, 10), (51, 11), (51, 12), (51, 14), (51, 16), (51, 18), (51, 19), (51, 21), (51, 22), (51, 26), (51, 29), (51, 31), (51, 34), (51, 36), (51, 41), (51, 42), (51, 43), (51, 47), (51, 50), (51, 52), (51, 55), (51, 56), (51, 58), (51, 59), (51, 61), (51, 62), (51, 63), (51, 64), (51, 65), (51, 68), (51, 70), (51, 71), (51, 72), (51, 73), (51, 75), (51, 78), (51, 79), (53, 0), (53, 1), (53, 2), (53, 5), (53, 6), (53, 8), (53, 9), (53, 10), (53, 11), (53, 12), (53, 14), (53, 16), (53, 18), (53, 19), (53, 21), (53, 22), (53, 26), (53, 31), (53, 34), (53, 36), (53, 41), (53, 42), (53, 43), (53, 47), (53, 50), (53, 52), (53, 56), (53, 58), (53, 59), (53, 61), (53, 62), (53, 63), (53, 64), (53, 65), (53, 68), (53, 71), (53, 72), (53, 73), (53, 75), (53, 78), (53, 79), (54, 0), (54, 1), (54, 2), (54, 5), (54, 6), (54, 8), (54, 9), (54, 11), (54, 12), (54, 14), (54, 16), (54, 18), (54, 19), (54, 21), (54, 22), (54, 26), (54, 31), (54, 34), (54, 36), (54, 41), (54, 42), (54, 43), (54, 47), (54, 50), (54, 56), (54, 58), (54, 59), (54, 61), (54, 62), (54, 63), (54, 65), (54, 68), (54, 71), (54, 72), (54, 73), (54, 75), (54, 78), (54, 79), (57, 0), (57, 1), (57, 2), (57, 5), (57, 6), (57, 8), (57, 9), (57, 10), (57, 11), (57, 12), (57, 14), (57, 16), (57, 18), (57, 19), (57, 21), (57, 22), (57, 26), (57, 31), (57, 34), (57, 36), (57, 41), (57, 42), (57, 43), (57, 47), (57, 50), (57, 52), (57, 56), (57, 58), (57, 59), (57, 61), (57, 62), (57, 63), (57, 65), (57, 68), (57, 71), (57, 72), (57, 73), (57, 75), (57, 78), (57, 79), (60, 0), (60, 1), (60, 2), (60, 5), (60, 6), (60, 8), (60, 9), (60, 10), (60, 11), (60, 12), (60, 14), (60, 16), (60, 18), (60, 19), (60, 21), (60, 22), (60, 26), (60, 31), (60, 34), (60, 36), (60, 41), (60, 42), (60, 43), (60, 47), (60, 50), (60, 52), (60, 55), (60, 56), (60, 58), (60, 59), (60, 61), (60, 62), (60, 63), (60, 64), (60, 65), (60, 68), (60, 71), (60, 72), (60, 73), (60, 75), (60, 78), (60, 79), (67, 0), (67, 1), (67, 2), (67, 5), (67, 6), (67, 8), (67, 9), (67, 10), (67, 11), (67, 12), (67, 14), (67, 16), (67, 18), (67, 19), (67, 21), (67, 22), (67, 26), (67, 31), (67, 34), (67, 36), (67, 41), (67, 42), (67, 43), (67, 47), (67, 50), (67, 55), (67, 56), (67, 58), (67, 59), (67, 61), (67, 62), (67, 63), (67, 64), (67, 65), (67, 68), (67, 71), (67, 72), (67, 73), (67, 75), (67, 78), (67, 79), (74, 0), (74, 1), (74, 2), (74, 5), (74, 6), (74, 8), (74, 9), (74, 10), (74, 11), (74, 12), (74, 14), (74, 16), (74, 18), (74, 19), (74, 21), (74, 22), (74, 26), (74, 31), (74, 34), (74, 36), (74, 41), (74, 42), (74, 43), (74, 47), (74, 50), (74, 52), (74, 55), (74, 56), (74, 58), (74, 59), (74, 61), (74, 62), (74, 63), (74, 64), (74, 65), (74, 68), (74, 71), (74, 72), (74, 73), (74, 75), (74, 78), (74, 79), (76, 0), (76, 1), (76, 2), (76, 5), (76, 6), (76, 8), (76, 9), (76, 10), (76, 11), (76, 12), (76, 14), (76, 16), (76, 18), (76, 19), (76, 21), (76, 22), (76, 26), (76, 31), (76, 34), (76, 36), (76, 41), (76, 42), (76, 43), (76, 47), (76, 50), (76, 52), (76, 55), (76, 56), (76, 58), (76, 59), (76, 61), (76, 62), (76, 63), (76, 64), (76, 65), (76, 68), (76, 71), (76, 72), (76, 73), (76, 75), (76, 78), (76, 79)]</t>
        </is>
      </c>
      <c r="N2" t="n">
        <v>570</v>
      </c>
      <c r="O2" t="n">
        <v>0.5</v>
      </c>
      <c r="P2" t="n">
        <v>0.95</v>
      </c>
      <c r="Q2" t="n">
        <v>3</v>
      </c>
      <c r="R2" t="n">
        <v>10000</v>
      </c>
      <c r="S2" t="inlineStr">
        <is>
          <t>09/05/2024, 11:46:42</t>
        </is>
      </c>
      <c r="T2" s="3">
        <f>hyperlink("https://spiral.technion.ac.il/results/MTAwMDAwOQ==/1/GOResultsPROCESS","link")</f>
        <v/>
      </c>
      <c r="U2" t="inlineStr">
        <is>
          <t>['GO:0065007:biological regulation (qval6.94E-8)', 'GO:0050789:regulation of biological process (qval2.84E-7)', 'GO:0050794:regulation of cellular process (qval1.07E-5)', 'GO:0007165:signal transduction (qval9.74E-6)', 'GO:0035556:intracellular signal transduction (qval1.45E-5)', 'GO:0007610:behavior (qval3.66E-5)', 'GO:0040008:regulation of growth (qval4.33E-5)', 'GO:0051960:regulation of nervous system development (qval1.51E-4)', 'GO:0048519:negative regulation of biological process (qval1.49E-4)', 'GO:0023051:regulation of signaling (qval3.92E-4)', 'GO:0010646:regulation of cell communication (qval3.56E-4)', 'GO:0048523:negative regulation of cellular process (qval5.33E-4)', 'GO:0051239:regulation of multicellular organismal process (qval5.61E-4)', 'GO:0050808:synapse organization (qval1.37E-3)', 'GO:0007613:memory (qval1.86E-3)', 'GO:0050890:cognition (qval2.04E-3)', 'GO:0007611:learning or memory (qval1.92E-3)', 'GO:0050793:regulation of developmental process (qval1.82E-3)', 'GO:0050807:regulation of synapse organization (qval2.1E-3)', 'GO:0048666:neuron development (qval2.42E-3)', 'GO:2000026:regulation of multicellular organismal development (qval5.47E-3)', 'GO:0032879:regulation of localization (qval5.72E-3)', 'GO:0007626:locomotory behavior (qval7.92E-3)', 'GO:0048638:regulation of developmental growth (qval1.41E-2)', 'GO:0048583:regulation of response to stimulus (qval1.4E-2)', 'GO:0009416:response to light stimulus (qval1.67E-2)', 'GO:0006468:protein phosphorylation (qval1.77E-2)', 'GO:0003008:system process (qval1.7E-2)', 'GO:0099177:regulation of trans-synaptic signaling (qval1.78E-2)', 'GO:0050804:modulation of chemical synaptic transmission (qval1.72E-2)', 'GO:0009583:detection of light stimulus (qval1.99E-2)', 'GO:0007602:phototransduction (qval1.93E-2)', 'GO:0051963:regulation of synapse assembly (qval2.01E-2)', 'GO:0051128:regulation of cellular component organization (qval2.08E-2)', 'GO:0050767:regulation of neurogenesis (qval2.17E-2)', 'GO:0048869:cellular developmental process (qval2.2E-2)', 'GO:0051094:positive regulation of developmental process (qval2.19E-2)', 'GO:0060284:regulation of cell development (qval2.46E-2)', 'GO:0007154:cell communication (qval2.66E-2)', 'GO:0009966:regulation of signal transduction (qval2.65E-2)', 'GO:0065008:regulation of biological quality (qval2.62E-2)', 'GO:0051962:positive regulation of nervous system development (qval2.61E-2)', 'GO:0050877:nervous system process (qval2.8E-2)', 'GO:0007267:cell-cell signaling (qval2.81E-2)', 'GO:0019932:second-messenger-mediated signaling (qval2.81E-2)', 'GO:0023057:negative regulation of signaling (qval2.82E-2)', 'GO:0010648:negative regulation of cell communication (qval2.76E-2)', 'GO:0030716:oocyte fate determination (qval2.87E-2)', 'GO:0009581:detection of external stimulus (qval2.82E-2)', 'GO:0009582:detection of abiotic stimulus (qval2.76E-2)', 'GO:0007614:short-term memory (qval2.71E-2)', 'GO:0007294:germarium-derived oocyte fate determination (qval2.65E-2)', 'GO:0051240:positive regulation of multicellular organismal process (qval2.84E-2)', 'GO:0023052:signaling (qval2.79E-2)', 'GO:0007411:axon guidance (qval2.74E-2)', 'GO:0051049:regulation of transport (qval2.71E-2)', 'GO:0045595:regulation of cell differentiation (qval2.81E-2)', 'GO:0009314:response to radiation (qval3.36E-2)', 'GO:0099537:trans-synaptic signaling (qval3.36E-2)', 'GO:0098916:anterograde trans-synaptic signaling (qval3.3E-2)', 'GO:0007268:chemical synaptic transmission (qval3.25E-2)', 'GO:0007269:neurotransmitter secretion (qval3.52E-2)', 'GO:0097485:neuron projection guidance (qval3.49E-2)', 'GO:0001505:regulation of neurotransmitter levels (qval3.81E-2)', 'GO:0009628:response to abiotic stimulus (qval3.97E-2)', 'GO:0099174:regulation of presynapse organization (qval4.8E-2)', 'GO:0051588:regulation of neurotransmitter transport (qval4.73E-2)', 'GO:0098693:regulation of synaptic vesicle cycle (qval4.66E-2)', 'GO:2000331:regulation of terminal button organization (qval4.59E-2)', 'GO:1900073:regulation of neuromuscular synaptic transmission (qval4.52E-2)', 'GO:0046928:regulation of neurotransmitter secretion (qval4.46E-2)', 'GO:0016319:mushroom body development (qval4.5E-2)', 'GO:0051046:regulation of secretion (qval4.44E-2)', 'GO:1903530:regulation of secretion by cell (qval4.38E-2)', 'GO:0007528:neuromuscular junction development (qval4.32E-2)', 'GO:0044087:regulation of cellular component biogenesis (qval4.76E-2)', 'GO:0099536:synaptic signaling (qval4.73E-2)', 'GO:0016310:phosphorylation (qval4.81E-2)', 'GO:0031329:regulation of cellular catabolic process (qval5.15E-2)', 'GO:0060255:regulation of macromolecule metabolic process (qval5.11E-2)', 'GO:0007309:oocyte axis specification (qval5.61E-2)', 'GO:0099643:signal release from synapse (qval5.66E-2)', 'GO:0008582:regulation of synaptic growth at neuromuscular junction (qval5.6E-2)', 'GO:1904396:regulation of neuromuscular junction development (qval5.53E-2)']</t>
        </is>
      </c>
      <c r="V2" s="3">
        <f>hyperlink("https://spiral.technion.ac.il/results/MTAwMDAwOQ==/1/GOResultsFUNCTION","link")</f>
        <v/>
      </c>
      <c r="W2" t="inlineStr">
        <is>
          <t>['GO:0016805:dipeptidase activity (qval1.56E-2)', 'GO:0005245:voltage-gated calcium channel activity (qval8.14E-3)', 'GO:0022843:voltage-gated cation channel activity (qval5.42E-3)', 'GO:0015085:calcium ion transmembrane transporter activity (qval4.61E-3)', 'GO:0005262:calcium channel activity (qval1.13E-2)', 'GO:0005244:voltage-gated ion channel activity (qval2.84E-2)', 'GO:0022832:voltage-gated channel activity (qval2.43E-2)', 'GO:0005261:cation channel activity (qval3.36E-2)', 'GO:0008800:beta-lactamase activity (qval3.18E-2)', 'GO:0008324:cation transmembrane transporter activity (qval4.83E-2)', 'GO:0022839:ion gated channel activity (qval4.58E-2)', 'GO:0022836:gated channel activity (qval4.2E-2)', 'GO:0004674:protein serine/threonine kinase activity (qval4.2E-2)', 'GO:0003729:mRNA binding (qval4.39E-2)', 'GO:0022890:inorganic cation transmembrane transporter activity (qval7.3E-2)', 'GO:0005515:protein binding (qval9.91E-2)']</t>
        </is>
      </c>
      <c r="X2" s="3">
        <f>hyperlink("https://spiral.technion.ac.il/results/MTAwMDAwOQ==/1/GOResultsCOMPONENT","link")</f>
        <v/>
      </c>
      <c r="Y2" t="inlineStr">
        <is>
          <t>['GO:0097458:neuron part (qval2.12E-7)', 'GO:0034703:cation channel complex (qval6.41E-5)', 'GO:0034702:ion channel complex (qval4.27E-5)', 'GO:0044456:synapse part (qval3.53E-5)', 'GO:0005891:voltage-gated calcium channel complex (qval1.62E-3)', 'GO:0048786:presynaptic active zone (qval1.35E-3)', 'GO:1902495:transmembrane transporter complex (qval1.31E-3)', 'GO:0034704:calcium channel complex (qval2.57E-3)', 'GO:1990351:transporter complex (qval2.57E-3)', 'GO:0031594:neuromuscular junction (qval4.42E-3)', 'GO:0098590:plasma membrane region (qval5.23E-3)', 'GO:0030424:axon (qval4.88E-3)', 'GO:0044459:plasma membrane part (qval6.15E-3)', 'GO:0098793:presynapse (qval6.04E-3)', 'GO:0043005:neuron projection (qval6.39E-3)', 'GO:0098797:plasma membrane protein complex (qval6.42E-3)', 'GO:0033267:axon part (qval6.72E-3)', 'GO:0097060:synaptic membrane (qval8.22E-3)', 'GO:0016020:membrane (qval1.97E-2)', 'GO:0005886:plasma membrane (qval2.25E-2)', 'GO:0042995:cell projection (qval2.81E-2)', 'GO:0120025:plasma membrane bounded cell projection (qval2.68E-2)', 'GO:0043195:terminal bouton (qval3.41E-2)', 'GO:0030425:dendrite (qval3.34E-2)', 'GO:0098796:membrane protein complex (qval3.23E-2)']</t>
        </is>
      </c>
    </row>
    <row r="3">
      <c r="A3" s="1" t="n">
        <v>2</v>
      </c>
      <c r="B3" t="n">
        <v>6068</v>
      </c>
      <c r="C3" t="n">
        <v>15445</v>
      </c>
      <c r="D3" t="n">
        <v>80</v>
      </c>
      <c r="E3" t="n">
        <v>6320</v>
      </c>
      <c r="F3" t="n">
        <v>115</v>
      </c>
      <c r="G3" t="n">
        <v>14948</v>
      </c>
      <c r="H3" t="n">
        <v>67</v>
      </c>
      <c r="I3" t="n">
        <v>560</v>
      </c>
      <c r="J3" s="2" t="n">
        <v>-17</v>
      </c>
      <c r="K3" t="n">
        <v>0.343</v>
      </c>
      <c r="L3" t="inlineStr">
        <is>
          <t>AANATL2,Adgf-C,Adgf-D,Adk3,Amph,AnxB9,CAH1,CAP,CG10177,CG10208,CG10307,CG10352,CG10365,CG10433,CG10512,CG10654,CG11791,CG12065,CG12177,CG12355,CG12484,CG12730,CG12768,CG12926,CG13124,CG1358,CG13631,CG13707,CG14141,CG14688,CG14945,CG14968,CG15098,CG15209,CG1545,CG1552,CG15611,CG15890,CG1667,CG16947,CG17508,CG17841,CG17896,CG2118,CG2493,CG30159,CG30285,CG3091,CG31344,CG31549,CG31706,CG31974,CG32103,CG32195,CG32407,CG32512,CG32521,CG33054,CG3376,CG33941,CG3700,CG3940,CG42394,CG4297,CG43341,CG4404,CG4409,CG44245,CG45676,CG4829,CG5104,CG5273,CG5498,CG5758,CG5793,CG5888,CG5895,CG5955,CG6287,CG6357,CG6701,CG6723,CG6770,CG6834,CG6950,CG7029,CG7084,CG7149,CG7461,CG7607,CG7737,CG7888,CG8321,CG8369,CG8397,CG8417,CG8547,CG8602,CG8745,CG9467,CG9471,CG9657,CG9917,CHKov2,CLIP-190,aay,ade3,baf,bdl,beta-Man,betaTub97EF,bnb,brk,ced-6,cnc</t>
        </is>
      </c>
      <c r="M3" t="inlineStr">
        <is>
          <t>[(0, 4), (0, 15), (0, 17), (0, 25), (0, 35), (0, 37), (0, 38), (0, 40), (0, 54), (0, 57), (1, 4), (1, 15), (1, 17), (1, 25), (1, 35), (1, 37), (1, 38), (1, 40), (1, 54), (1, 57), (2, 4), (2, 15), (2, 17), (2, 25), (2, 35), (2, 37), (2, 38), (2, 40), (2, 54), (2, 57), (5, 4), (5, 15), (5, 17), (5, 25), (5, 35), (5, 37), (5, 38), (5, 40), (5, 54), (5, 57), (6, 4), (6, 15), (6, 17), (6, 25), (6, 35), (6, 37), (6, 38), (6, 40), (6, 54), (6, 57), (8, 4), (8, 15), (8, 17), (8, 25), (8, 35), (8, 37), (8, 38), (8, 40), (8, 54), (8, 57), (9, 4), (9, 15), (9, 17), (9, 25), (9, 35), (9, 37), (9, 38), (9, 40), (9, 54), (9, 57), (10, 4), (10, 15), (10, 17), (10, 25), (10, 35), (10, 37), (10, 38), (10, 40), (10, 54), (10, 57), (11, 4), (11, 15), (11, 17), (11, 25), (11, 35), (11, 37), (11, 38), (11, 40), (11, 54), (11, 57), (12, 4), (12, 15), (12, 17), (12, 25), (12, 35), (12, 37), (12, 38), (12, 40), (12, 54), (12, 57), (13, 4), (13, 15), (13, 17), (13, 25), (13, 35), (13, 37), (13, 38), (13, 40), (13, 54), (13, 57), (14, 4), (14, 15), (14, 17), (14, 25), (14, 35), (14, 37), (14, 38), (14, 40), (14, 54), (14, 57), (16, 4), (16, 15), (16, 17), (16, 25), (16, 35), (16, 37), (16, 38), (16, 40), (16, 54), (16, 57), (18, 4), (18, 15), (18, 17), (18, 25), (18, 35), (18, 37), (18, 38), (18, 40), (18, 54), (18, 57), (19, 4), (19, 15), (19, 17), (19, 25), (19, 35), (19, 37), (19, 38), (19, 40), (19, 54), (19, 57), (21, 4), (21, 15), (21, 17), (21, 25), (21, 35), (21, 37), (21, 38), (21, 40), (21, 54), (21, 57), (22, 4), (22, 15), (22, 17), (22, 25), (22, 35), (22, 37), (22, 38), (22, 40), (22, 54), (22, 57), (23, 4), (23, 15), (23, 17), (23, 25), (23, 35), (23, 37), (23, 38), (23, 40), (23, 54), (23, 57), (26, 4), (26, 15), (26, 17), (26, 25), (26, 35), (26, 37), (26, 38), (26, 40), (26, 54), (26, 57), (27, 4), (27, 15), (27, 17), (27, 25), (27, 35), (27, 37), (27, 38), (27, 40), (27, 54), (27, 57), (29, 4), (29, 15), (29, 17), (29, 25), (29, 35), (29, 37), (29, 38), (29, 40), (29, 54), (29, 57), (30, 4), (30, 15), (30, 17), (30, 25), (30, 35), (30, 37), (30, 38), (30, 40), (30, 54), (30, 57), (31, 4), (31, 15), (31, 17), (31, 25), (31, 35), (31, 37), (31, 38), (31, 40), (31, 54), (31, 57), (32, 4), (32, 15), (32, 17), (32, 25), (32, 35), (32, 37), (32, 38), (32, 40), (32, 54), (32, 57), (33, 4), (33, 15), (33, 17), (33, 25), (33, 35), (33, 37), (33, 38), (33, 40), (33, 54), (33, 57), (34, 4), (34, 15), (34, 17), (34, 25), (34, 35), (34, 37), (34, 38), (34, 40), (34, 54), (34, 57), (36, 4), (36, 15), (36, 17), (36, 25), (36, 35), (36, 37), (36, 38), (36, 40), (36, 54), (36, 57), (41, 4), (41, 15), (41, 17), (41, 25), (41, 35), (41, 37), (41, 38), (41, 40), (41, 54), (41, 57), (42, 4), (42, 15), (42, 17), (42, 25), (42, 35), (42, 37), (42, 38), (42, 40), (42, 54), (42, 57), (43, 4), (43, 15), (43, 17), (43, 25), (43, 35), (43, 37), (43, 38), (43, 40), (43, 54), (43, 57), (45, 4), (45, 15), (45, 17), (45, 25), (45, 35), (45, 37), (45, 38), (45, 40), (45, 54), (45, 57), (46, 4), (46, 15), (46, 17), (46, 25), (46, 35), (46, 37), (46, 38), (46, 40), (46, 54), (46, 57), (47, 4), (47, 15), (47, 17), (47, 25), (47, 35), (47, 37), (47, 38), (47, 40), (47, 54), (47, 57), (48, 4), (48, 15), (48, 17), (48, 25), (48, 35), (48, 37), (48, 38), (48, 40), (48, 54), (48, 57), (49, 4), (49, 15), (49, 17), (49, 25), (49, 35), (49, 37), (49, 38), (49, 40), (49, 54), (49, 57), (50, 4), (50, 15), (50, 17), (50, 25), (50, 35), (50, 37), (50, 38), (50, 40), (50, 54), (50, 57), (52, 4), (52, 15), (52, 17), (52, 25), (52, 35), (52, 37), (52, 38), (52, 40), (52, 54), (52, 57), (55, 4), (55, 15), (55, 17), (55, 25), (55, 35), (55, 37), (55, 38), (55, 40), (55, 54), (55, 57), (56, 4), (56, 15), (56, 17), (56, 25), (56, 35), (56, 37), (56, 38), (56, 40), (56, 54), (56, 57), (58, 4), (58, 15), (58, 17), (58, 25), (58, 35), (58, 37), (58, 38), (58, 40), (58, 54), (58, 57), (59, 4), (59, 15), (59, 17), (59, 25), (59, 35), (59, 37), (59, 38), (59, 40), (59, 54), (59, 57), (61, 4), (61, 15), (61, 17), (61, 25), (61, 35), (61, 37), (61, 38), (61, 40), (61, 54), (61, 57), (62, 4), (62, 15), (62, 17), (62, 25), (62, 35), (62, 37), (62, 38), (62, 40), (62, 54), (62, 57), (63, 4), (63, 15), (63, 17), (63, 25), (63, 35), (63, 37), (63, 38), (63, 40), (63, 54), (63, 57), (64, 4), (64, 15), (64, 17), (64, 25), (64, 35), (64, 37), (64, 38), (64, 40), (64, 54), (64, 57), (65, 4), (65, 15), (65, 17), (65, 25), (65, 35), (65, 37), (65, 38), (65, 40), (65, 54), (65, 57), (66, 4), (66, 15), (66, 17), (66, 25), (66, 35), (66, 37), (66, 38), (66, 40), (66, 54), (66, 57), (68, 4), (68, 15), (68, 17), (68, 25), (68, 35), (68, 37), (68, 38), (68, 40), (68, 54), (68, 57), (69, 4), (69, 15), (69, 17), (69, 25), (69, 35), (69, 37), (69, 38), (69, 40), (69, 54), (69, 57), (70, 17), (70, 40), (71, 4), (71, 15), (71, 17), (71, 25), (71, 35), (71, 37), (71, 38), (71, 40), (71, 54), (71, 57), (72, 4), (72, 15), (72, 17), (72, 25), (72, 35), (72, 37), (72, 38), (72, 40), (72, 54), (72, 57), (73, 4), (73, 15), (73, 17), (73, 25), (73, 35), (73, 37), (73, 38), (73, 40), (73, 54), (73, 57), (75, 4), (75, 15), (75, 17), (75, 25), (75, 35), (75, 37), (75, 38), (75, 40), (75, 54), (75, 57), (77, 4), (77, 17), (77, 25), (77, 35), (77, 37), (77, 38), (77, 40), (77, 57), (78, 4), (78, 15), (78, 17), (78, 25), (78, 35), (78, 37), (78, 38), (78, 40), (78, 54), (78, 57), (79, 4), (79, 15), (79, 17), (79, 25), (79, 35), (79, 37), (79, 38), (79, 40), (79, 54), (79, 57)]</t>
        </is>
      </c>
      <c r="N3" t="n">
        <v>695</v>
      </c>
      <c r="O3" t="n">
        <v>0.5</v>
      </c>
      <c r="P3" t="n">
        <v>0.9</v>
      </c>
      <c r="Q3" t="n">
        <v>3</v>
      </c>
      <c r="R3" t="n">
        <v>10000</v>
      </c>
      <c r="S3" t="inlineStr">
        <is>
          <t>09/05/2024, 11:46:53</t>
        </is>
      </c>
      <c r="T3" s="3">
        <f>hyperlink("https://spiral.technion.ac.il/results/MTAwMDAwOQ==/2/GOResultsPROCESS","link")</f>
        <v/>
      </c>
      <c r="U3" t="inlineStr">
        <is>
          <t>['GO:0009116:nucleoside metabolic process (qval1E0)']</t>
        </is>
      </c>
      <c r="V3" s="3">
        <f>hyperlink("https://spiral.technion.ac.il/results/MTAwMDAwOQ==/2/GOResultsFUNCTION","link")</f>
        <v/>
      </c>
      <c r="W3" t="inlineStr">
        <is>
          <t>NO TERMS</t>
        </is>
      </c>
      <c r="X3" s="3">
        <f>hyperlink("https://spiral.technion.ac.il/results/MTAwMDAwOQ==/2/GOResultsCOMPONENT","link")</f>
        <v/>
      </c>
      <c r="Y3" t="inlineStr">
        <is>
          <t>NO TERMS</t>
        </is>
      </c>
    </row>
    <row r="4">
      <c r="A4" s="1" t="n">
        <v>3</v>
      </c>
      <c r="B4" t="n">
        <v>6068</v>
      </c>
      <c r="C4" t="n">
        <v>15445</v>
      </c>
      <c r="D4" t="n">
        <v>80</v>
      </c>
      <c r="E4" t="n">
        <v>6320</v>
      </c>
      <c r="F4" t="n">
        <v>130</v>
      </c>
      <c r="G4" t="n">
        <v>14748</v>
      </c>
      <c r="H4" t="n">
        <v>65</v>
      </c>
      <c r="I4" t="n">
        <v>397</v>
      </c>
      <c r="J4" s="2" t="n">
        <v>-148</v>
      </c>
      <c r="K4" t="n">
        <v>0.399</v>
      </c>
      <c r="L4" t="inlineStr">
        <is>
          <t>AANATL2,AdSS,Adgf-C,Adgf-D,Amph,AnxB9,CAH1,CG10365,CG10433,CG10654,CG11753,CG11791,CG12007,CG12012,CG12065,CG12163,CG12355,CG12484,CG12730,CG12926,CG12991,CG13124,CG13252,CG13295,CG1358,CG13631,CG13707,CG13751,CG13868,CG14141,CG14512,CG14688,CG14945,CG14968,CG15098,CG15203,CG15209,CG1537,CG1545,CG1552,CG15611,CG15706,CG15890,CG1667,CG17508,CG17739,CG17765,CG17841,CG2493,CG30015,CG30159,CG3077,CG3091,CG31235,CG31344,CG31549,CG31673,CG31705,CG31706,CG31937,CG31955,CG32103,CG32354,CG32369,CG32407,CG32512,CG32638,CG32982,CG33054,CG3376,CG34367,CG34423,CG3831,CG3940,CG40160,CG42240,CG42265,CG42342,CG42394,CG42741,CG42764,CG42788,CG4297,CG43693,CG4409,CG44245,CG4829,CG5758,CG5888,CG5955,CG6115,CG6180,CG6287,CG6357,CG6465,CG6770,CG6834,CG6983,CG7029,CG7328,CG7461,CG7523,CG7607,CG7737,CG7888,CG8397,CG8745,CG9394,CG9467,CG9471,CHKov2,CHMP2B,CLIP-190,Catsup,CdGAPr,Chd64,Chmp1,aay,ade3,alrm,baf,bbc,bdl,beta-Man,betaTub97EF,betaggt-II,brk,by,capu,ced-6</t>
        </is>
      </c>
      <c r="M4" t="inlineStr">
        <is>
          <t>[(0, 15), (0, 35), (0, 37), (0, 39), (0, 54), (0, 57), (0, 67), (1, 15), (1, 35), (1, 37), (1, 39), (1, 54), (1, 57), (1, 67), (2, 15), (2, 35), (2, 37), (2, 39), (2, 54), (2, 57), (2, 67), (5, 15), (5, 35), (5, 37), (5, 39), (5, 54), (5, 57), (5, 67), (6, 15), (6, 35), (6, 37), (6, 39), (6, 54), (6, 57), (6, 67), (8, 15), (8, 35), (8, 37), (8, 39), (8, 54), (8, 57), (8, 67), (9, 15), (9, 35), (9, 37), (9, 39), (9, 54), (9, 57), (9, 67), (10, 15), (10, 35), (10, 37), (10, 39), (10, 54), (10, 57), (10, 67), (11, 15), (11, 35), (11, 37), (11, 39), (11, 54), (11, 57), (11, 67), (12, 15), (12, 35), (12, 37), (12, 39), (12, 54), (12, 57), (12, 67), (13, 15), (13, 35), (13, 37), (13, 39), (13, 54), (13, 57), (13, 67), (14, 15), (14, 35), (14, 37), (14, 39), (14, 54), (14, 57), (14, 67), (16, 15), (16, 35), (16, 37), (16, 39), (16, 54), (16, 57), (16, 67), (18, 15), (18, 35), (18, 37), (18, 39), (18, 54), (18, 57), (18, 67), (19, 15), (19, 35), (19, 37), (19, 39), (19, 54), (19, 57), (19, 67), (21, 15), (21, 35), (21, 37), (21, 39), (21, 54), (21, 57), (21, 67), (22, 15), (22, 35), (22, 37), (22, 39), (22, 54), (22, 57), (22, 67), (23, 15), (23, 17), (23, 35), (23, 37), (23, 39), (23, 54), (23, 57), (23, 67), (26, 15), (26, 35), (26, 37), (26, 39), (26, 54), (26, 57), (26, 67), (27, 15), (27, 35), (27, 37), (27, 39), (27, 54), (27, 57), (27, 67), (29, 15), (29, 35), (29, 37), (29, 39), (29, 54), (29, 57), (29, 67), (30, 15), (30, 35), (30, 37), (30, 39), (30, 54), (30, 57), (30, 67), (31, 15), (31, 35), (31, 37), (31, 39), (31, 54), (31, 57), (31, 67), (32, 15), (32, 35), (32, 37), (32, 39), (32, 54), (32, 57), (32, 67), (33, 15), (33, 35), (33, 37), (33, 39), (33, 54), (33, 57), (33, 67), (34, 15), (34, 35), (34, 37), (34, 39), (34, 54), (34, 57), (34, 67), (36, 15), (36, 35), (36, 37), (36, 39), (36, 54), (36, 57), (36, 67), (41, 15), (41, 35), (41, 37), (41, 39), (41, 54), (41, 57), (41, 67), (42, 15), (42, 35), (42, 37), (42, 39), (42, 54), (42, 57), (42, 67), (43, 15), (43, 35), (43, 37), (43, 39), (43, 54), (43, 57), (43, 67), (45, 15), (45, 35), (45, 37), (45, 39), (45, 54), (45, 57), (45, 67), (46, 15), (46, 35), (46, 37), (46, 39), (46, 54), (46, 57), (46, 67), (47, 15), (47, 35), (47, 37), (47, 39), (47, 54), (47, 57), (47, 67), (48, 15), (48, 35), (48, 37), (48, 39), (48, 54), (48, 57), (48, 67), (49, 15), (49, 35), (49, 37), (49, 39), (49, 54), (49, 57), (49, 67), (50, 15), (50, 35), (50, 37), (50, 39), (50, 54), (50, 57), (50, 67), (52, 15), (52, 35), (52, 37), (52, 39), (52, 54), (52, 57), (52, 67), (55, 15), (55, 35), (55, 37), (55, 39), (55, 54), (55, 57), (55, 67), (56, 15), (56, 35), (56, 37), (56, 39), (56, 54), (56, 57), (56, 67), (58, 15), (58, 35), (58, 37), (58, 39), (58, 54), (58, 57), (58, 67), (59, 15), (59, 35), (59, 37), (59, 39), (59, 54), (59, 57), (59, 67), (61, 15), (61, 35), (61, 37), (61, 39), (61, 54), (61, 57), (61, 67), (62, 15), (62, 35), (62, 37), (62, 39), (62, 54), (62, 57), (62, 67), (63, 15), (63, 35), (63, 37), (63, 39), (63, 54), (63, 57), (63, 67), (64, 15), (64, 35), (64, 37), (64, 39), (64, 54), (64, 57), (64, 67), (65, 15), (65, 35), (65, 37), (65, 39), (65, 54), (65, 57), (65, 67), (66, 15), (66, 35), (66, 37), (66, 39), (66, 54), (66, 57), (66, 67), (68, 15), (68, 35), (68, 37), (68, 39), (68, 54), (68, 57), (68, 67), (69, 15), (69, 17), (69, 35), (69, 37), (69, 39), (69, 54), (69, 57), (69, 67), (70, 15), (70, 37), (70, 57), (71, 15), (71, 35), (71, 37), (71, 39), (71, 54), (71, 57), (71, 67), (72, 15), (72, 35), (72, 37), (72, 39), (72, 54), (72, 57), (72, 67), (73, 15), (73, 35), (73, 37), (73, 39), (73, 54), (73, 57), (73, 67), (75, 15), (75, 35), (75, 37), (75, 39), (75, 54), (75, 57), (75, 67), (77, 15), (77, 35), (77, 37), (77, 39), (77, 54), (77, 57), (77, 67), (78, 15), (78, 35), (78, 37), (78, 39), (78, 54), (78, 57), (78, 67), (79, 15), (79, 35), (79, 37), (79, 39), (79, 54), (79, 57), (79, 67)]</t>
        </is>
      </c>
      <c r="N4" t="n">
        <v>395</v>
      </c>
      <c r="O4" t="n">
        <v>0.5</v>
      </c>
      <c r="P4" t="n">
        <v>0.9</v>
      </c>
      <c r="Q4" t="n">
        <v>3</v>
      </c>
      <c r="R4" t="n">
        <v>10000</v>
      </c>
      <c r="S4" t="inlineStr">
        <is>
          <t>09/05/2024, 11:47:05</t>
        </is>
      </c>
      <c r="T4" s="3">
        <f>hyperlink("https://spiral.technion.ac.il/results/MTAwMDAwOQ==/3/GOResultsPROCESS","link")</f>
        <v/>
      </c>
      <c r="U4" t="inlineStr">
        <is>
          <t>['GO:0032509:endosome transport via multivesicular body sorting pathway (qval1E0)', 'GO:0071985:multivesicular body sorting pathway (qval6.31E-1)']</t>
        </is>
      </c>
      <c r="V4" s="3">
        <f>hyperlink("https://spiral.technion.ac.il/results/MTAwMDAwOQ==/3/GOResultsFUNCTION","link")</f>
        <v/>
      </c>
      <c r="W4" t="inlineStr">
        <is>
          <t>['GO:0004663:Rab geranylgeranyltransferase activity (qval6.8E-1)']</t>
        </is>
      </c>
      <c r="X4" s="3">
        <f>hyperlink("https://spiral.technion.ac.il/results/MTAwMDAwOQ==/3/GOResultsCOMPONENT","link")</f>
        <v/>
      </c>
      <c r="Y4" t="inlineStr">
        <is>
          <t>['GO:0005968:Rab-protein geranylgeranyltransferase complex (qval3.38E-1)', 'GO:0005770:late endosome (qval1.72E-1)']</t>
        </is>
      </c>
    </row>
    <row r="5">
      <c r="A5" s="1" t="n">
        <v>4</v>
      </c>
      <c r="B5" t="n">
        <v>6068</v>
      </c>
      <c r="C5" t="n">
        <v>15445</v>
      </c>
      <c r="D5" t="n">
        <v>80</v>
      </c>
      <c r="E5" t="n">
        <v>6320</v>
      </c>
      <c r="F5" t="n">
        <v>108</v>
      </c>
      <c r="G5" t="n">
        <v>14547</v>
      </c>
      <c r="H5" t="n">
        <v>63</v>
      </c>
      <c r="I5" t="n">
        <v>392</v>
      </c>
      <c r="J5" s="2" t="n">
        <v>-188</v>
      </c>
      <c r="K5" t="n">
        <v>0.401</v>
      </c>
      <c r="L5" t="inlineStr">
        <is>
          <t>Aldh,AnxB9,Arf51F,CAP,CDase,CG10126,CG10178,CG10208,CG10512,CG10513,CG10527,CG10623,CG10660,CG10863,CG10960,CG11241,CG11407,CG1146,CG12355,CG12484,CG12512,CG12560,CG1271,CG12926,CG13012,CG13124,CG13373,CG14945,CG15098,CG15412,CG1640,CG1665,CG16743,CG17508,CG17841,CG17896,CG18622,CG18659,CG2277,CG2680,CG2765,CG2852,CG30069,CG30285,CG3091,CG31100,CG31248,CG31663,CG31706,CG31710,CG31751,CG31974,CG31999,CG32103,CG32407,CG32473,CG32521,CG33080,CG3328,CG3940,CG42235,CG42390,CG42613,CG43313,CG4409,CG4829,CG5254,CG5321,CG5381,CG5404,CG5758,CG5793,CG5835,CG5895,CG6218,CG6287,CG6357,CG6424,CG6543,CG6723,CG7029,CG7461,CG7607,CG7737,CG7834,CG7888,CG8312,CG8369,CG8547,CG8740,CG9485,CG9507,CG9547,CG9691,CHKov2,CLIP-190,CalpB,aay,ana,apolpp,aralar1,axo,baf,bdl,betaTub97EF,bnb,brk,ced-6</t>
        </is>
      </c>
      <c r="M5" t="inlineStr">
        <is>
          <t>[(0, 4), (0, 17), (0, 24), (0, 25), (0, 38), (0, 40), (0, 51), (1, 4), (1, 17), (1, 24), (1, 25), (1, 38), (1, 40), (1, 51), (2, 4), (2, 17), (2, 24), (2, 25), (2, 38), (2, 40), (2, 51), (5, 4), (5, 17), (5, 24), (5, 25), (5, 38), (5, 40), (5, 51), (6, 4), (6, 17), (6, 24), (6, 25), (6, 38), (6, 40), (6, 51), (8, 4), (8, 17), (8, 24), (8, 25), (8, 38), (8, 40), (8, 51), (9, 4), (9, 17), (9, 24), (9, 25), (9, 38), (9, 40), (9, 51), (10, 4), (10, 17), (10, 24), (10, 25), (10, 38), (10, 40), (10, 51), (11, 4), (11, 17), (11, 24), (11, 25), (11, 38), (11, 40), (11, 51), (12, 4), (12, 17), (12, 24), (12, 25), (12, 38), (12, 40), (12, 51), (13, 4), (13, 17), (13, 24), (13, 25), (13, 38), (13, 40), (13, 51), (14, 4), (14, 17), (14, 24), (14, 25), (14, 38), (14, 40), (14, 51), (16, 4), (16, 17), (16, 24), (16, 25), (16, 38), (16, 40), (16, 51), (18, 4), (18, 17), (18, 24), (18, 25), (18, 38), (18, 40), (18, 51), (19, 4), (19, 17), (19, 24), (19, 25), (19, 38), (19, 40), (19, 51), (21, 4), (21, 17), (21, 24), (21, 25), (21, 38), (21, 40), (21, 51), (22, 4), (22, 17), (22, 24), (22, 25), (22, 38), (22, 40), (22, 51), (23, 4), (23, 17), (23, 24), (23, 25), (23, 38), (23, 40), (23, 51), (26, 4), (26, 17), (26, 24), (26, 25), (26, 38), (26, 40), (26, 51), (27, 4), (27, 17), (27, 24), (27, 25), (27, 38), (27, 40), (27, 51), (29, 4), (29, 17), (29, 24), (29, 25), (29, 38), (29, 40), (29, 51), (30, 4), (30, 17), (30, 24), (30, 25), (30, 38), (30, 40), (30, 51), (31, 4), (31, 17), (31, 24), (31, 25), (31, 38), (31, 40), (31, 51), (32, 4), (32, 17), (32, 24), (32, 25), (32, 38), (32, 40), (32, 51), (33, 4), (33, 17), (33, 24), (33, 25), (33, 38), (33, 40), (33, 51), (34, 4), (34, 17), (34, 24), (34, 25), (34, 38), (34, 40), (34, 51), (36, 4), (36, 17), (36, 24), (36, 25), (36, 38), (36, 40), (36, 51), (41, 4), (41, 17), (41, 24), (41, 25), (41, 38), (41, 40), (41, 51), (42, 4), (42, 17), (42, 24), (42, 25), (42, 38), (42, 40), (42, 51), (43, 4), (43, 17), (43, 24), (43, 25), (43, 38), (43, 40), (43, 51), (45, 4), (45, 17), (45, 24), (45, 25), (45, 38), (45, 40), (45, 51), (46, 4), (46, 17), (46, 24), (46, 25), (46, 38), (46, 40), (46, 51), (47, 4), (47, 17), (47, 24), (47, 25), (47, 38), (47, 40), (47, 51), (48, 4), (48, 17), (48, 24), (48, 25), (48, 38), (48, 40), (48, 51), (49, 4), (49, 17), (49, 24), (49, 25), (49, 38), (49, 40), (49, 51), (50, 4), (50, 17), (50, 24), (50, 25), (50, 38), (50, 40), (50, 51), (52, 4), (52, 17), (52, 24), (52, 25), (52, 38), (52, 40), (52, 51), (55, 4), (55, 17), (55, 24), (55, 25), (55, 38), (55, 40), (55, 51), (56, 4), (56, 17), (56, 24), (56, 25), (56, 38), (56, 40), (56, 51), (58, 4), (58, 17), (58, 24), (58, 25), (58, 38), (58, 40), (58, 51), (59, 4), (59, 17), (59, 24), (59, 25), (59, 38), (59, 40), (59, 51), (61, 4), (61, 17), (61, 24), (61, 25), (61, 38), (61, 40), (61, 51), (62, 4), (62, 17), (62, 24), (62, 25), (62, 38), (62, 40), (62, 51), (63, 4), (63, 17), (63, 24), (63, 25), (63, 38), (63, 40), (63, 51), (64, 4), (64, 17), (64, 24), (64, 25), (64, 38), (64, 40), (64, 51), (65, 4), (65, 17), (65, 24), (65, 25), (65, 38), (65, 40), (65, 51), (66, 4), (66, 17), (66, 24), (66, 25), (66, 38), (66, 40), (66, 51), (68, 4), (68, 17), (68, 24), (68, 25), (68, 38), (68, 40), (68, 51), (69, 4), (69, 17), (69, 24), (69, 25), (69, 38), (69, 40), (69, 51), (71, 4), (71, 17), (71, 24), (71, 25), (71, 38), (71, 40), (71, 51), (72, 4), (72, 17), (72, 24), (72, 25), (72, 38), (72, 40), (72, 51), (73, 4), (73, 17), (73, 24), (73, 25), (73, 38), (73, 40), (73, 51), (75, 4), (75, 17), (75, 24), (75, 25), (75, 38), (75, 40), (75, 51), (77, 4), (77, 17), (77, 24), (77, 25), (77, 38), (77, 40), (77, 51), (78, 4), (78, 17), (78, 24), (78, 25), (78, 38), (78, 40), (78, 51), (79, 4), (79, 17), (79, 24), (79, 25), (79, 38), (79, 40), (79, 51)]</t>
        </is>
      </c>
      <c r="N5" t="n">
        <v>1265</v>
      </c>
      <c r="O5" t="n">
        <v>0.75</v>
      </c>
      <c r="P5" t="n">
        <v>0.9</v>
      </c>
      <c r="Q5" t="n">
        <v>3</v>
      </c>
      <c r="R5" t="n">
        <v>10000</v>
      </c>
      <c r="S5" t="inlineStr">
        <is>
          <t>09/05/2024, 11:47:17</t>
        </is>
      </c>
      <c r="T5" s="3">
        <f>hyperlink("https://spiral.technion.ac.il/results/MTAwMDAwOQ==/4/GOResultsPROCESS","link")</f>
        <v/>
      </c>
      <c r="U5" t="inlineStr">
        <is>
          <t>['GO:0043436:oxoacid metabolic process (qval1E0)', 'GO:0006082:organic acid metabolic process (qval1E0)']</t>
        </is>
      </c>
      <c r="V5" s="3">
        <f>hyperlink("https://spiral.technion.ac.il/results/MTAwMDAwOQ==/4/GOResultsFUNCTION","link")</f>
        <v/>
      </c>
      <c r="W5" t="inlineStr">
        <is>
          <t>['GO:0000062:fatty-acyl-CoA binding (qval3.02E-1)', 'GO:1901567:fatty acid derivative binding (qval1.51E-1)', 'GO:0005509:calcium ion binding (qval1.77E-1)', 'GO:0033218:amide binding (qval2.06E-1)', 'GO:0050662:coenzyme binding (qval3.23E-1)']</t>
        </is>
      </c>
      <c r="X5" s="3">
        <f>hyperlink("https://spiral.technion.ac.il/results/MTAwMDAwOQ==/4/GOResultsCOMPONENT","link")</f>
        <v/>
      </c>
      <c r="Y5" t="inlineStr">
        <is>
          <t>['GO:0005739:mitochondrion (qval1.89E-1)']</t>
        </is>
      </c>
    </row>
    <row r="6">
      <c r="A6" s="1" t="n">
        <v>5</v>
      </c>
      <c r="B6" t="n">
        <v>6068</v>
      </c>
      <c r="C6" t="n">
        <v>15445</v>
      </c>
      <c r="D6" t="n">
        <v>80</v>
      </c>
      <c r="E6" t="n">
        <v>6320</v>
      </c>
      <c r="F6" t="n">
        <v>151</v>
      </c>
      <c r="G6" t="n">
        <v>14612</v>
      </c>
      <c r="H6" t="n">
        <v>60</v>
      </c>
      <c r="I6" t="n">
        <v>272</v>
      </c>
      <c r="J6" s="2" t="n">
        <v>-40</v>
      </c>
      <c r="K6" t="n">
        <v>0.467</v>
      </c>
      <c r="L6" t="inlineStr">
        <is>
          <t>AANATL2,Acox57D-p,Adgf-C,Adgf-D,Amph,AnxB9,CAH1,CAP,CG10126,CG10165,CG10177,CG10195,CG10208,CG10307,CG10352,CG10361,CG10365,CG10433,CG10527,CG10562,CG10654,CG10863,CG11426,CG11753,CG11791,CG12065,CG12105,CG12171,CG12177,CG12355,CG12484,CG12730,CG12768,CG12896,CG12926,CG13124,CG13373,CG1358,CG13631,CG13707,CG14141,CG14512,CG14688,CG14945,CG14968,CG15098,CG15209,CG1545,CG1552,CG15611,CG15706,CG15717,CG15890,CG16947,CG17292,CG17508,CG17739,CG17841,CG17896,CG18081,CG18343,CG2118,CG2277,CG2493,CG2930,CG30159,CG30285,CG3091,CG31248,CG31344,CG31549,CG31673,CG31706,CG31937,CG31955,CG31974,CG32032,CG32103,CG32195,CG32407,CG32512,CG32521,CG32638,CG33054,CG3376,CG3394,CG33941,CG3700,CG3940,CG42259,CG42394,CG42445,CG42764,CG4297,CG43341,CG43693,CG4404,CG4409,CG44245,CG45676,CG4592,CG4598,CG4829,CG5104,CG5273,CG5498,CG5758,CG5793,CG5888,CG5895,CG5955,CG6287,CG6357,CG6465,CG6723,CG6770,CG6834,CG6950,CG7029,CG7084,CG7149,CG7461,CG7523,CG7607,CG7800,CG7888,CG8321,CG8369,CG8417,CG8547,CG8745,CG9394,CG9467,CG9471,CG9917,CHKov1,CHKov2,CLIP-190,Cdk4,Chd64,aay,ade3,arx,baf,bdl,betaTub97EF,blow,bnb,brk,ced-6,cnc</t>
        </is>
      </c>
      <c r="M6" t="inlineStr">
        <is>
          <t>[(0, 15), (0, 17), (0, 37), (0, 40), (0, 57), (1, 15), (1, 17), (1, 37), (1, 40), (1, 57), (2, 15), (2, 17), (2, 37), (2, 40), (2, 57), (5, 15), (5, 17), (5, 37), (5, 40), (5, 57), (6, 15), (6, 17), (6, 37), (6, 40), (6, 57), (8, 15), (8, 17), (8, 37), (8, 40), (8, 57), (9, 15), (9, 17), (9, 37), (9, 40), (9, 57), (10, 15), (10, 17), (10, 37), (10, 40), (10, 57), (11, 15), (11, 17), (11, 37), (11, 40), (11, 57), (12, 15), (12, 17), (12, 37), (12, 40), (12, 57), (13, 15), (13, 17), (13, 37), (13, 40), (13, 57), (14, 15), (14, 17), (14, 37), (14, 40), (14, 57), (16, 15), (16, 17), (16, 37), (16, 40), (16, 57), (18, 15), (18, 17), (18, 37), (18, 40), (18, 57), (19, 15), (19, 17), (19, 37), (19, 40), (19, 57), (21, 15), (21, 17), (21, 37), (21, 40), (21, 57), (22, 15), (22, 17), (22, 37), (22, 40), (22, 57), (23, 15), (23, 17), (23, 37), (23, 40), (23, 57), (26, 15), (26, 17), (26, 37), (26, 40), (26, 57), (27, 15), (27, 17), (27, 37), (27, 40), (27, 57), (29, 15), (29, 17), (29, 37), (29, 40), (29, 57), (30, 15), (30, 17), (30, 37), (30, 40), (30, 57), (31, 15), (31, 17), (31, 37), (31, 40), (31, 57), (32, 15), (32, 17), (32, 37), (32, 40), (32, 57), (33, 15), (33, 17), (33, 37), (33, 40), (33, 57), (34, 15), (34, 17), (34, 37), (34, 40), (34, 57), (36, 15), (36, 17), (36, 37), (36, 40), (36, 57), (41, 15), (41, 17), (41, 37), (41, 40), (41, 57), (42, 15), (42, 17), (42, 37), (42, 40), (42, 57), (43, 15), (43, 17), (43, 37), (43, 40), (43, 57), (45, 15), (45, 17), (45, 37), (45, 40), (45, 57), (46, 15), (46, 17), (46, 37), (46, 40), (46, 57), (47, 15), (47, 17), (47, 37), (47, 40), (47, 57), (48, 15), (48, 17), (48, 37), (48, 40), (48, 57), (49, 15), (49, 17), (49, 37), (49, 40), (49, 57), (50, 15), (50, 17), (50, 37), (50, 40), (50, 57), (52, 15), (52, 17), (52, 37), (52, 40), (52, 57), (55, 15), (55, 17), (55, 37), (55, 40), (55, 57), (56, 15), (56, 17), (56, 37), (56, 40), (56, 57), (58, 15), (58, 17), (58, 37), (58, 40), (58, 57), (59, 15), (59, 17), (59, 37), (59, 40), (59, 57), (61, 15), (61, 17), (61, 37), (61, 40), (61, 57), (62, 15), (62, 17), (62, 37), (62, 40), (62, 57), (63, 15), (63, 17), (63, 37), (63, 40), (63, 57), (64, 15), (64, 17), (64, 37), (64, 40), (64, 57), (65, 15), (65, 17), (65, 37), (65, 40), (65, 57), (66, 17), (66, 57), (68, 15), (68, 17), (68, 37), (68, 40), (68, 57), (69, 15), (69, 17), (69, 37), (69, 40), (69, 57), (71, 15), (71, 17), (71, 37), (71, 40), (71, 57), (72, 15), (72, 17), (72, 37), (72, 40), (72, 57), (73, 15), (73, 17), (73, 37), (73, 40), (73, 57), (75, 15), (75, 17), (75, 37), (75, 40), (75, 57), (78, 15), (78, 17), (78, 37), (78, 40), (78, 57), (79, 15), (79, 17), (79, 37), (79, 40), (79, 57)]</t>
        </is>
      </c>
      <c r="N6" t="n">
        <v>2634</v>
      </c>
      <c r="O6" t="n">
        <v>0.5</v>
      </c>
      <c r="P6" t="n">
        <v>0.95</v>
      </c>
      <c r="Q6" t="n">
        <v>3</v>
      </c>
      <c r="R6" t="n">
        <v>10000</v>
      </c>
      <c r="S6" t="inlineStr">
        <is>
          <t>09/05/2024, 11:47:28</t>
        </is>
      </c>
      <c r="T6" s="3">
        <f>hyperlink("https://spiral.technion.ac.il/results/MTAwMDAwOQ==/5/GOResultsPROCESS","link")</f>
        <v/>
      </c>
      <c r="U6" t="inlineStr">
        <is>
          <t>['GO:0044281:small molecule metabolic process (qval1E0)', 'GO:0044282:small molecule catabolic process (qval1E0)']</t>
        </is>
      </c>
      <c r="V6" s="3">
        <f>hyperlink("https://spiral.technion.ac.il/results/MTAwMDAwOQ==/5/GOResultsFUNCTION","link")</f>
        <v/>
      </c>
      <c r="W6" t="inlineStr">
        <is>
          <t>['GO:0016835:carbon-oxygen lyase activity (qval6.9E-1)', 'GO:0048037:cofactor binding (qval3.77E-1)', 'GO:0016829:lyase activity (qval4.18E-1)']</t>
        </is>
      </c>
      <c r="X6" s="3">
        <f>hyperlink("https://spiral.technion.ac.il/results/MTAwMDAwOQ==/5/GOResultsCOMPONENT","link")</f>
        <v/>
      </c>
      <c r="Y6" t="inlineStr">
        <is>
          <t>NO TERMS</t>
        </is>
      </c>
    </row>
    <row r="7">
      <c r="A7" s="1" t="n">
        <v>6</v>
      </c>
      <c r="B7" t="n">
        <v>6068</v>
      </c>
      <c r="C7" t="n">
        <v>15445</v>
      </c>
      <c r="D7" t="n">
        <v>80</v>
      </c>
      <c r="E7" t="n">
        <v>6320</v>
      </c>
      <c r="F7" t="n">
        <v>110</v>
      </c>
      <c r="G7" t="n">
        <v>15372</v>
      </c>
      <c r="H7" t="n">
        <v>80</v>
      </c>
      <c r="I7" t="n">
        <v>294</v>
      </c>
      <c r="J7" s="2" t="n">
        <v>-15</v>
      </c>
      <c r="K7" t="n">
        <v>0.513</v>
      </c>
      <c r="L7" t="inlineStr">
        <is>
          <t>14-3-3zeta,5-HT1B,Abp1,Act5C,Aef1,Appl,Arl6IP1,B52,Bacc,Bub3,Bx,C3G,CG10035,CG10508,CG10947,CG11191,CG11221,CG11537,CG11768,CG12071,CG12194,CG12895,CG13055,CG13739,CG13784,CG13921,CG14044,CG14312,CG14478,CG15097,CG15459,CG15916,CG16711,CG17124,CG17202,CG17272,CG1737,CG17778,CG17816,CG1847,CG18812,CG30116,CG30158,CG30403,CG30463,CG31191,CG31997,CG32066,CG32100,CG32165,CG32204,CG32392,CG32428,CG32700,CG33098,CG33116,CG34028,CG34219,CG34402,CG3625,CG3689,CG3732,CG42238,CG42324,CG42339,CG42402,CG42817,CG43324,CG43736,CG44774,CG4502,CG45263,CG4596,CG4660,CG5466,CG5549,CG5694,CG5830,CG5934,CG6041,CG6765,CG7378,CG7646,CG7694,CG7985,CG8149,CG8289,CG8372,CG8617,CG8910,CG9171,CG9175,CG9186,CG9801,Cals,Cdc37,Cdk5alpha,CkIIalpha,Cka,a,ab,alphaTub84B,bel,betaTub56D,bru2,bsk,btsz,bun,chn,cmpy</t>
        </is>
      </c>
      <c r="M7" t="inlineStr">
        <is>
          <t>[(0, 14), (0, 55), (0, 64), (0, 71), (1, 14), (1, 55), (1, 64), (1, 71), (2, 14), (2, 55), (2, 64), (2, 71), (3, 14), (3, 55), (3, 64), (3, 71), (4, 14), (4, 55), (4, 64), (4, 71), (5, 14), (5, 55), (5, 64), (5, 71), (6, 14), (6, 55), (6, 64), (6, 71), (7, 14), (7, 55), (7, 64), (7, 71), (8, 14), (8, 55), (8, 64), (8, 71), (9, 14), (9, 55), (9, 64), (9, 71), (10, 14), (10, 55), (10, 64), (10, 71), (11, 14), (11, 55), (11, 64), (11, 71), (12, 14), (12, 55), (12, 64), (12, 71), (13, 14), (13, 55), (13, 64), (13, 71), (15, 14), (15, 55), (15, 64), (15, 71), (16, 14), (16, 55), (16, 64), (16, 71), (17, 14), (17, 55), (17, 64), (17, 71), (18, 64), (19, 14), (19, 55), (19, 64), (19, 71), (20, 14), (20, 55), (20, 64), (20, 71), (21, 14), (21, 55), (21, 64), (21, 71), (22, 14), (22, 55), (22, 64), (22, 71), (23, 14), (23, 55), (23, 64), (23, 71), (24, 14), (24, 55), (24, 64), (24, 71), (25, 14), (25, 55), (25, 64), (25, 71), (26, 14), (26, 55), (26, 64), (26, 71), (27, 14), (27, 55), (27, 64), (27, 71), (28, 14), (28, 55), (28, 64), (28, 71), (29, 64), (30, 14), (30, 64), (30, 71), (31, 14), (31, 55), (31, 64), (31, 71), (32, 14), (32, 55), (32, 64), (32, 71), (33, 64), (33, 71), (34, 14), (34, 55), (34, 64), (34, 71), (35, 14), (35, 55), (35, 64), (35, 71), (36, 14), (36, 55), (36, 64), (36, 71), (37, 14), (37, 55), (37, 64), (37, 71), (38, 14), (38, 55), (38, 64), (38, 71), (39, 14), (39, 55), (39, 64), (39, 71), (40, 14), (40, 55), (40, 64), (40, 71), (41, 14), (41, 55), (41, 64), (41, 71), (42, 14), (42, 55), (42, 64), (42, 71), (43, 14), (43, 55), (43, 64), (43, 71), (44, 14), (44, 55), (44, 64), (44, 71), (45, 14), (45, 55), (45, 64), (45, 71), (46, 14), (46, 55), (46, 64), (46, 71), (47, 14), (47, 55), (47, 64), (47, 71), (48, 14), (48, 55), (48, 64), (48, 71), (49, 14), (49, 64), (49, 71), (50, 14), (50, 55), (50, 64), (50, 71), (51, 14), (51, 55), (51, 64), (51, 71), (52, 14), (52, 55), (52, 64), (52, 71), (53, 14), (53, 55), (53, 64), (53, 71), (54, 14), (54, 55), (54, 64), (54, 71), (56, 14), (56, 55), (56, 64), (56, 71), (57, 14), (57, 55), (57, 64), (57, 71), (58, 14), (58, 55), (58, 64), (58, 71), (59, 14), (59, 55), (59, 64), (59, 71), (60, 14), (60, 55), (60, 64), (60, 71), (61, 14), (61, 55), (61, 64), (61, 71), (62, 14), (62, 55), (62, 64), (62, 71), (63, 14), (63, 55), (63, 64), (63, 71), (65, 14), (65, 55), (65, 64), (65, 71), (66, 14), (66, 55), (66, 64), (66, 71), (67, 14), (67, 55), (67, 64), (67, 71), (68, 14), (68, 55), (68, 64), (68, 71), (69, 14), (69, 55), (69, 64), (69, 71), (70, 14), (70, 55), (70, 64), (70, 71), (72, 14), (72, 55), (72, 64), (72, 71), (73, 14), (73, 55), (73, 64), (73, 71), (74, 14), (74, 55), (74, 64), (74, 71), (75, 14), (75, 55), (75, 64), (75, 71), (76, 14), (76, 55), (76, 64), (76, 71), (77, 14), (77, 55), (77, 64), (77, 71), (78, 14), (78, 55), (78, 64), (78, 71), (79, 14), (79, 55), (79, 64), (79, 71)]</t>
        </is>
      </c>
      <c r="N7" t="n">
        <v>363</v>
      </c>
      <c r="O7" t="n">
        <v>0.5</v>
      </c>
      <c r="P7" t="n">
        <v>0.9</v>
      </c>
      <c r="Q7" t="n">
        <v>3</v>
      </c>
      <c r="R7" t="n">
        <v>10000</v>
      </c>
      <c r="S7" t="inlineStr">
        <is>
          <t>09/05/2024, 11:47:40</t>
        </is>
      </c>
      <c r="T7" s="3">
        <f>hyperlink("https://spiral.technion.ac.il/results/MTAwMDAwOQ==/6/GOResultsPROCESS","link")</f>
        <v/>
      </c>
      <c r="U7" t="inlineStr">
        <is>
          <t>['GO:0051094:positive regulation of developmental process (qval1.51E-2)', 'GO:0051240:positive regulation of multicellular organismal process (qval1.29E-2)', 'GO:0023056:positive regulation of signaling (qval5.29E-2)', 'GO:0010647:positive regulation of cell communication (qval3.97E-2)', 'GO:0051962:positive regulation of nervous system development (qval4.6E-2)', 'GO:0016319:mushroom body development (qval6.18E-2)', 'GO:0002052:positive regulation of neuroblast proliferation (qval6.95E-2)', 'GO:2000179:positive regulation of neural precursor cell proliferation (qval6.08E-2)', 'GO:0050789:regulation of biological process (qval8.42E-2)', 'GO:2000648:positive regulation of stem cell proliferation (qval8.4E-2)', 'GO:0050769:positive regulation of neurogenesis (qval7.71E-2)', 'GO:0065007:biological regulation (qval1.21E-1)', 'GO:0032502:developmental process (qval1.14E-1)', 'GO:0051960:regulation of nervous system development (qval1.46E-1)', 'GO:2000026:regulation of multicellular organismal development (qval1.41E-1)', 'GO:0007610:behavior (qval1.43E-1)', 'GO:0072091:regulation of stem cell proliferation (qval1.63E-1)', 'GO:1902692:regulation of neuroblast proliferation (qval1.54E-1)', 'GO:0050793:regulation of developmental process (qval1.51E-1)', 'GO:0010720:positive regulation of cell development (qval1.46E-1)', 'GO:0000278:mitotic cell cycle (qval1.71E-1)', 'GO:2000177:regulation of neural precursor cell proliferation (qval1.71E-1)', 'GO:0045597:positive regulation of cell differentiation (qval1.76E-1)', 'GO:0009967:positive regulation of signal transduction (qval1.74E-1)', 'GO:0048519:negative regulation of biological process (qval1.71E-1)', 'GO:0051239:regulation of multicellular organismal process (qval1.87E-1)', 'GO:0016331:morphogenesis of embryonic epithelium (qval1.84E-1)']</t>
        </is>
      </c>
      <c r="V7" s="3">
        <f>hyperlink("https://spiral.technion.ac.il/results/MTAwMDAwOQ==/6/GOResultsFUNCTION","link")</f>
        <v/>
      </c>
      <c r="W7" t="inlineStr">
        <is>
          <t>NO TERMS</t>
        </is>
      </c>
      <c r="X7" s="3">
        <f>hyperlink("https://spiral.technion.ac.il/results/MTAwMDAwOQ==/6/GOResultsCOMPONENT","link")</f>
        <v/>
      </c>
      <c r="Y7" t="inlineStr">
        <is>
          <t>NO TERMS</t>
        </is>
      </c>
    </row>
    <row r="8">
      <c r="A8" s="1" t="n">
        <v>7</v>
      </c>
      <c r="B8" t="n">
        <v>6068</v>
      </c>
      <c r="C8" t="n">
        <v>15445</v>
      </c>
      <c r="D8" t="n">
        <v>80</v>
      </c>
      <c r="E8" t="n">
        <v>6320</v>
      </c>
      <c r="F8" t="n">
        <v>93</v>
      </c>
      <c r="G8" t="n">
        <v>14294</v>
      </c>
      <c r="H8" t="n">
        <v>61</v>
      </c>
      <c r="I8" t="n">
        <v>227</v>
      </c>
      <c r="J8" s="2" t="n">
        <v>-180</v>
      </c>
      <c r="K8" t="n">
        <v>0.517</v>
      </c>
      <c r="L8" t="inlineStr">
        <is>
          <t>26-29-p,28SrRNA-Psi:CR45859,Adi1,AnxB9,Arc42,Arpc5,Bem46,CAP,CG10311,CG10562,CG10932,CG11151,CG11590,CG11655,CG11699,CG11781,CG12171,CG12262,CG12811,CG14439,CG15093,CG15098,CG15611,CG1665,CG16985,CG17027,CG17333,CG17508,CG17597,CG17691,CG17834,CG18343,CG18622,CG2641,CG30022,CG30159,CG30197,CG30460,CG30499,CG3091,CG31548,CG3164,CG31937,CG32407,CG33941,CG34423,CG3609,CG3663,CG3678,CG3902,CG40160,CG4302,CG4390,CG4592,CG4594,CG4598,CG4822,CG5044,CG5147,CG5191,CG5355,CG5381,CG5390,CG5577,CG5590,CG5721,CG6028,CG6287,CG6543,CG6701,CG6903,CG7054,CG7322,CG7461,CG7601,CG7834,CG7920,CG7970,CG8036,CG8312,CG8397,CG8417,CG8498,CG8675,CG9331,CG9577,CG9664,CHKov1,Cln7,awd,betaTub97EF,by,cact</t>
        </is>
      </c>
      <c r="M8" t="inlineStr">
        <is>
          <t>[(0, 28), (0, 44), (0, 74), (0, 76), (1, 28), (1, 44), (1, 74), (1, 76), (2, 28), (2, 44), (2, 74), (2, 76), (5, 28), (5, 44), (5, 74), (5, 76), (6, 28), (6, 44), (6, 74), (6, 76), (8, 28), (8, 44), (8, 74), (8, 76), (9, 28), (9, 44), (9, 74), (9, 76), (10, 28), (10, 44), (10, 74), (10, 76), (11, 28), (11, 44), (11, 74), (11, 76), (12, 28), (12, 44), (12, 74), (12, 76), (13, 28), (13, 44), (13, 74), (13, 76), (14, 28), (14, 44), (14, 74), (14, 76), (16, 28), (16, 44), (16, 74), (16, 76), (18, 28), (18, 44), (18, 74), (18, 76), (19, 28), (19, 44), (19, 74), (19, 76), (21, 28), (21, 44), (21, 74), (21, 76), (22, 28), (22, 44), (22, 74), (22, 76), (23, 28), (23, 44), (23, 74), (23, 76), (26, 28), (26, 44), (26, 74), (26, 76), (27, 28), (27, 44), (27, 74), (27, 76), (29, 28), (29, 44), (29, 74), (29, 76), (30, 28), (30, 44), (30, 74), (30, 76), (31, 28), (31, 44), (31, 74), (31, 76), (32, 28), (32, 44), (32, 74), (32, 76), (33, 28), (33, 44), (33, 74), (33, 76), (34, 28), (34, 44), (34, 74), (34, 76), (36, 28), (36, 44), (36, 74), (36, 76), (41, 28), (41, 44), (41, 74), (41, 76), (42, 28), (42, 44), (42, 74), (42, 76), (43, 28), (43, 44), (43, 74), (43, 76), (45, 28), (45, 44), (45, 74), (45, 76), (46, 28), (46, 44), (46, 74), (46, 76), (47, 28), (47, 44), (47, 74), (47, 76), (48, 28), (48, 44), (48, 74), (48, 76), (49, 28), (49, 44), (49, 74), (49, 76), (50, 28), (50, 44), (50, 74), (50, 76), (52, 28), (52, 44), (52, 74), (52, 76), (55, 28), (55, 44), (55, 74), (55, 76), (56, 28), (56, 44), (56, 74), (56, 76), (58, 28), (58, 44), (58, 74), (58, 76), (59, 28), (59, 44), (59, 74), (59, 76), (61, 28), (61, 44), (61, 74), (61, 76), (62, 28), (62, 44), (62, 74), (62, 76), (63, 28), (63, 44), (63, 74), (63, 76), (64, 28), (64, 44), (64, 74), (64, 76), (65, 28), (65, 44), (65, 74), (65, 76), (66, 28), (66, 44), (66, 74), (66, 76), (68, 28), (68, 44), (68, 74), (68, 76), (69, 28), (69, 44), (69, 74), (69, 76), (70, 28), (70, 74), (70, 76), (71, 28), (71, 44), (71, 74), (71, 76), (72, 28), (72, 44), (72, 74), (72, 76), (73, 28), (73, 44), (73, 74), (73, 76), (75, 28), (75, 44), (75, 74), (75, 76), (77, 28), (77, 44), (77, 74), (77, 76), (78, 28), (78, 44), (78, 74), (78, 76), (79, 28), (79, 44), (79, 74), (79, 76)]</t>
        </is>
      </c>
      <c r="N8" t="n">
        <v>588</v>
      </c>
      <c r="O8" t="n">
        <v>0.75</v>
      </c>
      <c r="P8" t="n">
        <v>0.9</v>
      </c>
      <c r="Q8" t="n">
        <v>3</v>
      </c>
      <c r="R8" t="n">
        <v>10000</v>
      </c>
      <c r="S8" t="inlineStr">
        <is>
          <t>09/05/2024, 11:47:52</t>
        </is>
      </c>
      <c r="T8" s="3">
        <f>hyperlink("https://spiral.technion.ac.il/results/MTAwMDAwOQ==/7/GOResultsPROCESS","link")</f>
        <v/>
      </c>
      <c r="U8" t="inlineStr">
        <is>
          <t>['GO:0044282:small molecule catabolic process (qval4.36E-8)', 'GO:0016054:organic acid catabolic process (qval9.32E-7)', 'GO:0046395:carboxylic acid catabolic process (qval6.22E-7)', 'GO:0009062:fatty acid catabolic process (qval2.6E-6)', 'GO:0072329:monocarboxylic acid catabolic process (qval3.01E-6)', 'GO:0006635:fatty acid beta-oxidation (qval1.28E-5)', 'GO:0034440:lipid oxidation (qval2.34E-5)', 'GO:0019395:fatty acid oxidation (qval2.05E-5)', 'GO:0044281:small molecule metabolic process (qval1.87E-5)', 'GO:0044242:cellular lipid catabolic process (qval8.8E-5)', 'GO:0030258:lipid modification (qval3.53E-4)', 'GO:0016042:lipid catabolic process (qval1.26E-3)', 'GO:0006631:fatty acid metabolic process (qval2.52E-3)', 'GO:0055114:oxidation-reduction process (qval4.76E-3)', 'GO:0032787:monocarboxylic acid metabolic process (qval1.09E-2)', 'GO:0019752:carboxylic acid metabolic process (qval1.83E-2)', 'GO:0043436:oxoacid metabolic process (qval2.4E-2)', 'GO:0006082:organic acid metabolic process (qval2.26E-2)', 'GO:1901575:organic substance catabolic process (qval3.77E-2)', 'GO:0009056:catabolic process (qval5.57E-2)', 'GO:0009083:branched-chain amino acid catabolic process (qval7.77E-2)', 'GO:0009081:branched-chain amino acid metabolic process (qval1.42E-1)', 'GO:0044248:cellular catabolic process (qval1.65E-1)', 'GO:1990748:cellular detoxification (qval1.62E-1)', 'GO:0044255:cellular lipid metabolic process (qval1.69E-1)']</t>
        </is>
      </c>
      <c r="V8" s="3">
        <f>hyperlink("https://spiral.technion.ac.il/results/MTAwMDAwOQ==/7/GOResultsFUNCTION","link")</f>
        <v/>
      </c>
      <c r="W8" t="inlineStr">
        <is>
          <t>['GO:0003824:catalytic activity (qval1.27E-5)', 'GO:0004300:enoyl-CoA hydratase activity (qval2.81E-4)', 'GO:0016860:intramolecular oxidoreductase activity (qval6.83E-4)', 'GO:0050662:coenzyme binding (qval6.44E-4)', 'GO:0016863:intramolecular oxidoreductase activity, transposing C=C bonds (qval7.67E-4)', 'GO:0003995:acyl-CoA dehydrogenase activity (qval6.39E-4)', 'GO:0016491:oxidoreductase activity (qval1.13E-3)', 'GO:0048037:cofactor binding (qval3.26E-3)', 'GO:0004165:dodecenoyl-CoA delta-isomerase activity (qval3.18E-3)', 'GO:0016836:hydro-lyase activity (qval5.87E-3)', 'GO:0016835:carbon-oxygen lyase activity (qval9.76E-3)', 'GO:0016853:isomerase activity (qval1.1E-2)', 'GO:0016790:thiolester hydrolase activity (qval1.37E-2)', 'GO:0016627:oxidoreductase activity, acting on the CH-CH group of donors (qval5.68E-2)', 'GO:0016616:oxidoreductase activity, acting on the CH-OH group of donors, NAD or NADP as acceptor (qval5.34E-2)', 'GO:0036094:small molecule binding (qval6.8E-2)']</t>
        </is>
      </c>
      <c r="X8" s="3">
        <f>hyperlink("https://spiral.technion.ac.il/results/MTAwMDAwOQ==/7/GOResultsCOMPONENT","link")</f>
        <v/>
      </c>
      <c r="Y8" t="inlineStr">
        <is>
          <t>['GO:0005739:mitochondrion (qval2.31E-6)', 'GO:0044444:cytoplasmic part (qval5.2E-4)', 'GO:0005829:cytosol (qval2.44E-2)', 'GO:0072546:ER membrane protein complex (qval3E-2)', 'GO:0005777:peroxisome (qval1.57E-1)']</t>
        </is>
      </c>
    </row>
    <row r="9">
      <c r="A9" s="1" t="n">
        <v>8</v>
      </c>
      <c r="B9" t="n">
        <v>6068</v>
      </c>
      <c r="C9" t="n">
        <v>15445</v>
      </c>
      <c r="D9" t="n">
        <v>80</v>
      </c>
      <c r="E9" t="n">
        <v>6320</v>
      </c>
      <c r="F9" t="n">
        <v>146</v>
      </c>
      <c r="G9" t="n">
        <v>14347</v>
      </c>
      <c r="H9" t="n">
        <v>60</v>
      </c>
      <c r="I9" t="n">
        <v>216</v>
      </c>
      <c r="J9" s="2" t="n">
        <v>-137</v>
      </c>
      <c r="K9" t="n">
        <v>0.518</v>
      </c>
      <c r="L9" t="inlineStr">
        <is>
          <t>26-29-p,Adi1,Aldh,AnxB11,AnxB9,Arc42,Arl1,Arpc4,Arpc5,CAP,CG10126,CG10184,CG10311,CG10425,CG10562,CG11134,CG11151,CG11444,CG1146,CG11655,CG11699,CG11790,CG11791,CG11899,CG1236,CG12560,CG12643,CG12811,CG13124,CG13364,CG13551,CG13751,CG14715,CG14969,CG15019,CG15098,CG15210,CG15611,CG15715,CG15717,CG15891,CG1637,CG16985,CG17027,CG17292,CG17333,CG17597,CG17646,CG17739,CG17765,CG17834,CG18547,CG18622,CG18789,CG2493,CG2641,CG2846,CG2862,CG2915,CG2930,CG2974,CG30159,CG30499,CG3091,CG31548,CG31549,CG3164,CG31689,CG31710,CG31937,CG32276,CG32407,CG32638,CG33941,CG3566,CG3609,CG3663,CG3773,CG3781,CG3902,CG40160,CG42445,CG42542,CG43107,CG44243,CG4572,CG4585,CG4592,CG4594,CG4598,CG4666,CG4822,CG4860,CG5335,CG5355,CG5381,CG5390,CG5577,CG5590,CG5721,CG5789,CG5862,CG5953,CG6287,CG6523,CG6543,CG6567,CG6701,CG6903,CG7461,CG7523,CG7668,CG7834,CG7970,CG8036,CG8191,CG8525,CG8549,CG8839,CG8860,CG9231,CG9547,CG9577,CG9664,CG9917,CG9932,CHKov1,CaBP1,Calr,Chmp1,Ciao1,Clic,Cln7,aay,ade2,ade5,alc,alphaCOP,awd,baf,bai,be,beta-Man,beta4GalNAcTB,cathD,cnc</t>
        </is>
      </c>
      <c r="M9" t="inlineStr">
        <is>
          <t>[(0, 7), (0, 20), (0, 44), (0, 76), (1, 7), (1, 20), (1, 44), (1, 76), (2, 7), (2, 20), (2, 44), (2, 76), (5, 7), (5, 20), (5, 44), (5, 76), (6, 7), (6, 20), (6, 44), (6, 76), (8, 7), (8, 20), (8, 44), (8, 76), (9, 7), (9, 20), (9, 44), (9, 76), (10, 7), (10, 20), (10, 44), (10, 76), (11, 7), (11, 20), (11, 44), (11, 76), (12, 7), (12, 20), (12, 44), (12, 76), (13, 7), (13, 20), (13, 44), (13, 76), (14, 7), (14, 20), (14, 44), (14, 76), (16, 7), (16, 20), (16, 44), (16, 76), (18, 7), (18, 20), (18, 44), (18, 76), (19, 7), (19, 20), (19, 44), (19, 76), (21, 7), (21, 20), (21, 44), (21, 76), (22, 7), (22, 20), (22, 44), (22, 76), (23, 7), (23, 20), (23, 44), (23, 76), (26, 7), (26, 20), (26, 44), (26, 76), (27, 7), (27, 20), (27, 44), (27, 76), (29, 7), (29, 44), (29, 76), (30, 7), (30, 20), (30, 44), (30, 76), (31, 7), (31, 20), (31, 44), (31, 76), (33, 7), (33, 20), (33, 76), (34, 7), (34, 20), (34, 44), (34, 76), (36, 7), (36, 20), (36, 44), (36, 76), (41, 7), (41, 20), (41, 44), (41, 76), (42, 7), (42, 20), (42, 44), (42, 76), (43, 7), (43, 20), (43, 44), (43, 76), (45, 7), (45, 20), (45, 44), (45, 76), (46, 7), (46, 20), (46, 44), (46, 76), (47, 7), (47, 20), (47, 44), (47, 76), (48, 7), (48, 20), (48, 44), (48, 76), (49, 7), (49, 20), (49, 44), (49, 76), (50, 7), (50, 20), (50, 44), (50, 76), (52, 7), (52, 20), (52, 44), (52, 76), (55, 7), (55, 20), (55, 44), (55, 76), (56, 7), (56, 20), (56, 44), (56, 76), (58, 7), (58, 20), (58, 44), (58, 76), (59, 7), (59, 20), (59, 44), (59, 76), (61, 7), (61, 20), (61, 44), (61, 76), (62, 7), (62, 20), (62, 44), (62, 76), (63, 7), (63, 20), (63, 44), (63, 76), (64, 7), (64, 20), (64, 44), (64, 76), (65, 7), (65, 20), (65, 44), (65, 76), (66, 7), (66, 76), (68, 7), (68, 20), (68, 44), (68, 76), (69, 7), (69, 20), (69, 44), (69, 76), (70, 44), (70, 76), (71, 7), (71, 20), (71, 44), (71, 76), (72, 7), (72, 20), (72, 44), (72, 76), (73, 7), (73, 20), (73, 44), (73, 76), (75, 7), (75, 20), (75, 44), (75, 76), (77, 7), (77, 76), (78, 7), (78, 20), (78, 44), (78, 76), (79, 7), (79, 20), (79, 44), (79, 76)]</t>
        </is>
      </c>
      <c r="N9" t="n">
        <v>1789</v>
      </c>
      <c r="O9" t="n">
        <v>0.5</v>
      </c>
      <c r="P9" t="n">
        <v>0.9</v>
      </c>
      <c r="Q9" t="n">
        <v>3</v>
      </c>
      <c r="R9" t="n">
        <v>10000</v>
      </c>
      <c r="S9" t="inlineStr">
        <is>
          <t>09/05/2024, 11:48:04</t>
        </is>
      </c>
      <c r="T9" s="3">
        <f>hyperlink("https://spiral.technion.ac.il/results/MTAwMDAwOQ==/8/GOResultsPROCESS","link")</f>
        <v/>
      </c>
      <c r="U9" t="inlineStr">
        <is>
          <t>['GO:0009062:fatty acid catabolic process (qval4.7E-4)', 'GO:0072329:monocarboxylic acid catabolic process (qval3.38E-4)', 'GO:0006635:fatty acid beta-oxidation (qval7.12E-4)', 'GO:0034440:lipid oxidation (qval1.12E-3)', 'GO:0019395:fatty acid oxidation (qval8.99E-4)', 'GO:0044281:small molecule metabolic process (qval2.97E-3)', 'GO:0044282:small molecule catabolic process (qval2.56E-3)', 'GO:0016054:organic acid catabolic process (qval3.97E-3)', 'GO:0046395:carboxylic acid catabolic process (qval3.53E-3)', 'GO:0044242:cellular lipid catabolic process (qval3.45E-3)', 'GO:0016042:lipid catabolic process (qval6.32E-3)', 'GO:0009070:serine family amino acid biosynthetic process (qval7.37E-3)', 'GO:0030258:lipid modification (qval1.09E-2)', 'GO:0032787:monocarboxylic acid metabolic process (qval6.32E-2)', 'GO:1901566:organonitrogen compound biosynthetic process (qval6.13E-2)', 'GO:0006631:fatty acid metabolic process (qval6.54E-2)', 'GO:0055114:oxidation-reduction process (qval8.4E-2)', 'GO:0019752:carboxylic acid metabolic process (qval8.96E-2)', 'GO:0043436:oxoacid metabolic process (qval1.21E-1)', 'GO:0006082:organic acid metabolic process (qval1.15E-1)', 'GO:0006564:L-serine biosynthetic process (qval1.63E-1)', 'GO:0046359:butyrate catabolic process (qval1.55E-1)', 'GO:0019605:butyrate metabolic process (qval1.48E-1)', 'GO:0044255:cellular lipid metabolic process (qval1.42E-1)', 'GO:0009117:nucleotide metabolic process (qval1.82E-1)', 'GO:0019693:ribose phosphate metabolic process (qval1.75E-1)']</t>
        </is>
      </c>
      <c r="V9" s="3">
        <f>hyperlink("https://spiral.technion.ac.il/results/MTAwMDAwOQ==/8/GOResultsFUNCTION","link")</f>
        <v/>
      </c>
      <c r="W9" t="inlineStr">
        <is>
          <t>['GO:0003995:acyl-CoA dehydrogenase activity (qval4.04E-4)', 'GO:0003824:catalytic activity (qval6.97E-4)', 'GO:0004300:enoyl-CoA hydratase activity (qval1.29E-3)', 'GO:0016491:oxidoreductase activity (qval4.46E-3)', 'GO:0016863:intramolecular oxidoreductase activity, transposing C=C bonds (qval5.19E-3)', 'GO:0004165:dodecenoyl-CoA delta-isomerase activity (qval2.01E-2)', 'GO:0016853:isomerase activity (qval3.59E-2)', 'GO:0016829:lyase activity (qval4.54E-2)', 'GO:0016627:oxidoreductase activity, acting on the CH-CH group of donors (qval5.13E-2)', 'GO:0016860:intramolecular oxidoreductase activity (qval4.69E-2)', 'GO:0016836:hydro-lyase activity (qval5.19E-2)', 'GO:0015399:primary active transmembrane transporter activity (qval5.03E-2)', 'GO:0015405:P-P-bond-hydrolysis-driven transmembrane transporter activity (qval4.64E-2)', 'GO:0050662:coenzyme binding (qval6.52E-2)', 'GO:0016835:carbon-oxygen lyase activity (qval6.78E-2)', 'GO:0004085:butyryl-CoA dehydrogenase activity (qval7.41E-2)', 'GO:0052890:oxidoreductase activity, acting on the CH-CH group of donors, with a flavin as acceptor (qval6.97E-2)', 'GO:0048037:cofactor binding (qval8.16E-2)']</t>
        </is>
      </c>
      <c r="X9" s="3">
        <f>hyperlink("https://spiral.technion.ac.il/results/MTAwMDAwOQ==/8/GOResultsCOMPONENT","link")</f>
        <v/>
      </c>
      <c r="Y9" t="inlineStr">
        <is>
          <t>['GO:0044444:cytoplasmic part (qval2.45E-3)', 'GO:0005739:mitochondrion (qval9.34E-3)', 'GO:0005829:cytosol (qval9.11E-3)', 'GO:0044464:cell part (qval1.11E-1)']</t>
        </is>
      </c>
    </row>
    <row r="10">
      <c r="A10" s="1" t="n">
        <v>9</v>
      </c>
      <c r="B10" t="n">
        <v>6068</v>
      </c>
      <c r="C10" t="n">
        <v>15445</v>
      </c>
      <c r="D10" t="n">
        <v>80</v>
      </c>
      <c r="E10" t="n">
        <v>6320</v>
      </c>
      <c r="F10" t="n">
        <v>214</v>
      </c>
      <c r="G10" t="n">
        <v>14545</v>
      </c>
      <c r="H10" t="n">
        <v>60</v>
      </c>
      <c r="I10" t="n">
        <v>224</v>
      </c>
      <c r="J10" s="2" t="n">
        <v>-161</v>
      </c>
      <c r="K10" t="n">
        <v>0.518</v>
      </c>
      <c r="L10" t="inlineStr">
        <is>
          <t>AANATL2,AGBE,Acox57D-p,Acsl,Adgf-C,Adgf-D,Adh,Adi1,Ald,Amph,AnxB11,AnxB9,Arc42,Arf51F,CAH1,CAP,CG10068,CG10126,CG10165,CG10177,CG10208,CG10307,CG10311,CG10352,CG10361,CG10365,CG10433,CG10512,CG10527,CG10562,CG10654,CG10863,CG10932,CG11007,CG11426,CG11453,CG11655,CG11753,CG11791,CG12065,CG12171,CG12177,CG12262,CG12355,CG12484,CG12512,CG12560,CG1271,CG12730,CG12768,CG12811,CG12926,CG13012,CG13124,CG13252,CG13373,CG1358,CG13631,CG13707,CG14141,CG14153,CG14688,CG14879,CG14945,CG14968,CG15093,CG15098,CG15209,CG1545,CG1552,CG15611,CG15717,CG15890,CG1665,CG16743,CG16947,CG16953,CG1722,CG17292,CG17508,CG17841,CG17896,CG18081,CG18171,CG18343,CG2118,CG2277,CG2493,CG2862,CG30022,CG30159,CG30285,CG3091,CG31248,CG31344,CG31548,CG31549,CG31673,CG31706,CG31937,CG31955,CG31974,CG32032,CG32103,CG32195,CG32407,CG32512,CG32521,CG33052,CG33054,CG3328,CG3376,CG3394,CG33941,CG3603,CG3700,CG3714,CG3831,CG3939,CG3940,CG42390,CG42394,CG42445,CG4297,CG43107,CG43313,CG43341,CG43693,CG4404,CG4409,CG44245,CG45676,CG4592,CG4598,CG4829,CG5104,CG5167,CG5254,CG5404,CG5498,CG5541,CG5590,CG5758,CG5793,CG5888,CG5895,CG5955,CG6180,CG6287,CG6357,CG6424,CG6723,CG6770,CG6834,CG6908,CG6950,CG7029,CG7054,CG7084,CG7110,CG7149,CG7272,CG7322,CG7372,CG7461,CG7523,CG7607,CG7737,CG7800,CG7834,CG7860,CG7888,CG7966,CG8321,CG8369,CG8417,CG8507,CG8525,CG8526,CG8547,CG8745,CG9394,CG9436,CG9467,CG9471,CG9485,CG9547,CG9657,CG9664,CG9684,CG9689,CG9691,CG9914,CG9917,CG9967,CHKov1,CHKov2,CLIP-190,CalpB,ClC-a,aay,ade3,arx,axo,baf,bdl,beta-Man,betaTub97EF,bnb,bou,brk,ced-6,ck,cnc</t>
        </is>
      </c>
      <c r="M10" t="inlineStr">
        <is>
          <t>[(0, 4), (0, 15), (0, 17), (0, 40), (1, 4), (1, 15), (1, 17), (1, 40), (2, 4), (2, 15), (2, 17), (2, 40), (5, 4), (5, 15), (5, 17), (5, 40), (6, 4), (6, 15), (6, 17), (6, 40), (8, 4), (8, 15), (8, 17), (8, 40), (9, 4), (9, 15), (9, 17), (9, 40), (10, 4), (10, 15), (10, 17), (10, 40), (11, 4), (11, 15), (11, 17), (11, 40), (12, 4), (12, 15), (12, 17), (12, 40), (13, 4), (13, 15), (13, 17), (13, 40), (14, 4), (14, 15), (14, 17), (14, 40), (16, 4), (16, 15), (16, 17), (16, 40), (18, 4), (18, 15), (18, 17), (18, 40), (19, 4), (19, 15), (19, 17), (19, 40), (21, 4), (21, 15), (21, 17), (21, 40), (22, 4), (22, 15), (22, 17), (22, 40), (23, 4), (23, 15), (23, 17), (23, 40), (26, 4), (26, 15), (26, 17), (26, 40), (27, 4), (27, 15), (27, 17), (27, 40), (29, 4), (29, 15), (29, 17), (29, 40), (30, 4), (30, 15), (30, 17), (30, 40), (31, 4), (31, 15), (31, 17), (31, 40), (32, 4), (32, 15), (32, 17), (32, 40), (33, 4), (33, 15), (33, 17), (33, 40), (34, 4), (34, 15), (34, 17), (34, 40), (36, 4), (36, 15), (36, 17), (36, 40), (41, 4), (41, 15), (41, 17), (41, 40), (42, 4), (42, 15), (42, 17), (42, 40), (43, 4), (43, 15), (43, 17), (43, 40), (45, 4), (45, 15), (45, 17), (45, 40), (46, 4), (46, 15), (46, 17), (46, 40), (47, 4), (47, 15), (47, 17), (47, 40), (48, 4), (48, 15), (48, 17), (48, 40), (49, 4), (49, 15), (49, 17), (49, 40), (50, 4), (50, 15), (50, 17), (50, 40), (52, 4), (52, 15), (52, 17), (52, 40), (55, 4), (55, 15), (55, 17), (55, 40), (56, 4), (56, 15), (56, 17), (56, 40), (58, 4), (58, 15), (58, 17), (58, 40), (59, 4), (59, 15), (59, 17), (59, 40), (61, 4), (61, 15), (61, 17), (61, 40), (62, 4), (62, 15), (62, 17), (62, 40), (63, 4), (63, 15), (63, 17), (63, 40), (64, 4), (64, 15), (64, 17), (64, 40), (65, 4), (65, 15), (65, 17), (65, 40), (66, 4), (66, 15), (66, 17), (66, 40), (68, 4), (68, 15), (68, 17), (68, 40), (69, 4), (69, 15), (69, 17), (69, 40), (71, 4), (71, 15), (71, 17), (71, 40), (72, 4), (72, 15), (72, 17), (72, 40), (73, 4), (73, 15), (73, 17), (73, 40), (75, 4), (75, 15), (75, 17), (75, 40), (77, 4), (77, 15), (77, 17), (77, 40), (78, 4), (78, 15), (78, 17), (78, 40), (79, 4), (79, 15), (79, 17), (79, 40)]</t>
        </is>
      </c>
      <c r="N10" t="n">
        <v>1091</v>
      </c>
      <c r="O10" t="n">
        <v>0.5</v>
      </c>
      <c r="P10" t="n">
        <v>0.9</v>
      </c>
      <c r="Q10" t="n">
        <v>3</v>
      </c>
      <c r="R10" t="n">
        <v>10000</v>
      </c>
      <c r="S10" t="inlineStr">
        <is>
          <t>09/05/2024, 11:48:16</t>
        </is>
      </c>
      <c r="T10" s="3">
        <f>hyperlink("https://spiral.technion.ac.il/results/MTAwMDAwOQ==/9/GOResultsPROCESS","link")</f>
        <v/>
      </c>
      <c r="U10" t="inlineStr">
        <is>
          <t>['GO:0044281:small molecule metabolic process (qval6.18E-9)', 'GO:0043436:oxoacid metabolic process (qval3.16E-6)', 'GO:0006082:organic acid metabolic process (qval2.11E-6)', 'GO:0019752:carboxylic acid metabolic process (qval4.15E-6)', 'GO:0044282:small molecule catabolic process (qval2.05E-5)', 'GO:0032787:monocarboxylic acid metabolic process (qval2.47E-5)', 'GO:0016054:organic acid catabolic process (qval6.53E-5)', 'GO:0046395:carboxylic acid catabolic process (qval5.71E-5)', 'GO:0006631:fatty acid metabolic process (qval6.01E-5)', 'GO:0072329:monocarboxylic acid catabolic process (qval4.64E-4)', 'GO:0044255:cellular lipid metabolic process (qval1.53E-3)', 'GO:0006629:lipid metabolic process (qval1.46E-3)', 'GO:0055086:nucleobase-containing small molecule metabolic process (qval3.25E-3)', 'GO:0009062:fatty acid catabolic process (qval3.3E-3)', 'GO:0009068:aspartate family amino acid catabolic process (qval5.88E-3)', 'GO:1901575:organic substance catabolic process (qval5.56E-3)', 'GO:0006635:fatty acid beta-oxidation (qval1.03E-2)', 'GO:0044248:cellular catabolic process (qval9.83E-3)', 'GO:0009056:catabolic process (qval9.39E-3)', 'GO:0044242:cellular lipid catabolic process (qval1.07E-2)', 'GO:0009058:biosynthetic process (qval1.39E-2)', 'GO:0034440:lipid oxidation (qval1.44E-2)', 'GO:0019395:fatty acid oxidation (qval1.38E-2)', 'GO:0016042:lipid catabolic process (qval2.09E-2)', 'GO:1901605:alpha-amino acid metabolic process (qval2.01E-2)', 'GO:0044283:small molecule biosynthetic process (qval2.2E-2)', 'GO:0006520:cellular amino acid metabolic process (qval2.34E-2)', 'GO:1901606:alpha-amino acid catabolic process (qval2.48E-2)', 'GO:1901137:carbohydrate derivative biosynthetic process (qval2.93E-2)', 'GO:0009063:cellular amino acid catabolic process (qval3.65E-2)', 'GO:0055114:oxidation-reduction process (qval3.62E-2)', 'GO:0044249:cellular biosynthetic process (qval4.84E-2)', 'GO:0072521:purine-containing compound metabolic process (qval6.3E-2)', 'GO:1901576:organic substance biosynthetic process (qval7.05E-2)', 'GO:0072330:monocarboxylic acid biosynthetic process (qval7.16E-2)', 'GO:0034404:nucleobase-containing small molecule biosynthetic process (qval1.16E-1)', 'GO:0030258:lipid modification (qval1.34E-1)']</t>
        </is>
      </c>
      <c r="V10" s="3">
        <f>hyperlink("https://spiral.technion.ac.il/results/MTAwMDAwOQ==/9/GOResultsFUNCTION","link")</f>
        <v/>
      </c>
      <c r="W10" t="inlineStr">
        <is>
          <t>['GO:0016491:oxidoreductase activity (qval2.3E-7)', 'GO:0016616:oxidoreductase activity, acting on the CH-OH group of donors, NAD or NADP as acceptor (qval7.67E-5)', 'GO:0048037:cofactor binding (qval1.32E-4)', 'GO:0016614:oxidoreductase activity, acting on CH-OH group of donors (qval2.44E-4)', 'GO:0050662:coenzyme binding (qval4.71E-4)', 'GO:0003824:catalytic activity (qval9.26E-4)', 'GO:0003995:acyl-CoA dehydrogenase activity (qval9.95E-3)', 'GO:0016627:oxidoreductase activity, acting on the CH-CH group of donors (qval1.81E-2)', 'GO:0016829:lyase activity (qval4.29E-2)', 'GO:0047045:testosterone 17-beta-dehydrogenase (NADP+) activity (qval6.19E-2)', 'GO:0016874:ligase activity (qval6.81E-2)', 'GO:0016405:CoA-ligase activity (qval1.01E-1)', 'GO:0016878:acid-thiol ligase activity (qval9.33E-2)', 'GO:0051287:NAD binding (qval8.66E-2)', 'GO:0015645:fatty acid ligase activity (qval8.09E-2)']</t>
        </is>
      </c>
      <c r="X10" s="3">
        <f>hyperlink("https://spiral.technion.ac.il/results/MTAwMDAwOQ==/9/GOResultsCOMPONENT","link")</f>
        <v/>
      </c>
      <c r="Y10" t="inlineStr">
        <is>
          <t>['GO:0005739:mitochondrion (qval1.41E-1)']</t>
        </is>
      </c>
    </row>
    <row r="11">
      <c r="A11" s="1" t="n">
        <v>10</v>
      </c>
      <c r="B11" t="n">
        <v>6068</v>
      </c>
      <c r="C11" t="n">
        <v>15445</v>
      </c>
      <c r="D11" t="n">
        <v>80</v>
      </c>
      <c r="E11" t="n">
        <v>6320</v>
      </c>
      <c r="F11" t="n">
        <v>150</v>
      </c>
      <c r="G11" t="n">
        <v>13981</v>
      </c>
      <c r="H11" t="n">
        <v>68</v>
      </c>
      <c r="I11" t="n">
        <v>141</v>
      </c>
      <c r="J11" s="2" t="n">
        <v>-341</v>
      </c>
      <c r="K11" t="n">
        <v>0.577</v>
      </c>
      <c r="L11" t="inlineStr">
        <is>
          <t>14-3-3zeta,5-HT1B,Abp1,Aef1,Appl,Arl6IP1,Art4,Atxn7,Bacc,Bub3,Bx,C3G,CG10035,CG10132,CG10375,CG10465,CG10508,CG10809,CG10947,CG11191,CG11221,CG11257,CG11396,CG11505,CG11768,CG12071,CG12194,CG12299,CG12950,CG13055,CG1316,CG13248,CG13293,CG13300,CG13739,CG13784,CG13921,CG14044,CG14312,CG14478,CG14535,CG15097,CG15456,CG15459,CG15916,CG16711,CG17078,CG17163,CG17202,CG17272,CG17360,CG1737,CG17514,CG17724,CG17778,CG17816,CG1847,CG18812,CG1965,CG2091,CG30116,CG30158,CG30389,CG30403,CG3104,CG31191,CG32066,CG32085,CG32100,CG32137,CG32165,CG32204,CG32392,CG32506,CG32700,CG32767,CG33098,CG33116,CG33181,CG34028,CG34219,CG34402,CG3625,CG3689,CG3732,CG40498,CG4080,CG42238,CG42324,CG42339,CG42392,CG42402,CG42699,CG42817,CG43324,CG43736,CG43861,CG44774,CG4502,CG45263,CG4562,CG4596,CG46280,CG4660,CG5466,CG5694,CG5708,CG5746,CG5830,CG5890,CG5934,CG6041,CG6154,CG6765,CG7166,CG7378,CG7646,CG7985,CG8108,CG8617,CG8641,CG8910,CG9171,CG9175,CG9186,CG9422,CG9813,CG9821,Ca-beta,Cals,Calx,Caper,Cdk5alpha,Cf2,Chro,CkIIalpha,Cka,Cngl,a,ab,alphaTub84B,bel,betaTub56D,bru2,bsk,btsz,bun,cg,chn,cmpy</t>
        </is>
      </c>
      <c r="M11" t="inlineStr">
        <is>
          <t>[(1, 64), (2, 64), (4, 14), (4, 55), (4, 64), (4, 71), (5, 14), (5, 64), (6, 64), (7, 14), (7, 55), (7, 64), (7, 71), (8, 64), (9, 14), (9, 64), (10, 14), (10, 64), (11, 64), (12, 64), (15, 14), (15, 55), (15, 64), (15, 71), (16, 64), (17, 14), (17, 55), (17, 64), (17, 71), (19, 64), (20, 64), (21, 64), (22, 64), (23, 14), (23, 64), (24, 14), (24, 55), (24, 64), (24, 71), (25, 14), (25, 55), (25, 64), (25, 71), (26, 14), (26, 64), (27, 14), (27, 64), (28, 14), (28, 55), (28, 64), (28, 71), (31, 64), (34, 64), (35, 14), (35, 55), (35, 64), (35, 71), (36, 64), (37, 14), (37, 55), (37, 64), (37, 71), (38, 14), (38, 55), (38, 64), (38, 71), (39, 64), (40, 14), (40, 55), (40, 64), (40, 71), (41, 14), (41, 64), (42, 64), (43, 64), (44, 14), (44, 55), (44, 64), (44, 71), (45, 14), (45, 64), (46, 64), (47, 14), (47, 64), (48, 14), (48, 64), (50, 64), (51, 14), (51, 55), (51, 64), (51, 71), (52, 64), (53, 14), (53, 55), (53, 64), (53, 71), (54, 14), (54, 55), (54, 64), (54, 71), (57, 14), (57, 55), (57, 64), (57, 71), (59, 64), (60, 14), (60, 55), (60, 64), (60, 71), (61, 14), (61, 64), (62, 14), (62, 64), (63, 64), (65, 64), (66, 14), (66, 64), (67, 14), (67, 55), (67, 64), (67, 71), (68, 64), (69, 64), (70, 64), (72, 64), (73, 14), (73, 64), (74, 14), (74, 55), (74, 64), (74, 71), (75, 64), (76, 14), (76, 55), (76, 64), (76, 71), (77, 14), (77, 55), (77, 64), (77, 71), (78, 64)]</t>
        </is>
      </c>
      <c r="N11" t="n">
        <v>474</v>
      </c>
      <c r="O11" t="n">
        <v>0.5</v>
      </c>
      <c r="P11" t="n">
        <v>0.95</v>
      </c>
      <c r="Q11" t="n">
        <v>3</v>
      </c>
      <c r="R11" t="n">
        <v>10000</v>
      </c>
      <c r="S11" t="inlineStr">
        <is>
          <t>09/05/2024, 11:48:28</t>
        </is>
      </c>
      <c r="T11" s="3">
        <f>hyperlink("https://spiral.technion.ac.il/results/MTAwMDAwOQ==/10/GOResultsPROCESS","link")</f>
        <v/>
      </c>
      <c r="U11" t="inlineStr">
        <is>
          <t>['GO:0050789:regulation of biological process (qval1.55E-2)', 'GO:0065007:biological regulation (qval3.77E-2)', 'GO:0010468:regulation of gene expression (qval6.18E-2)', 'GO:0050794:regulation of cellular process (qval4.68E-2)', 'GO:0048519:negative regulation of biological process (qval1.02E-1)', 'GO:0060255:regulation of macromolecule metabolic process (qval1.24E-1)', 'GO:0051094:positive regulation of developmental process (qval1.58E-1)', 'GO:0016319:mushroom body development (qval1.51E-1)', 'GO:0023056:positive regulation of signaling (qval1.53E-1)', 'GO:0010647:positive regulation of cell communication (qval1.37E-1)', 'GO:0051240:positive regulation of multicellular organismal process (qval1.55E-1)', 'GO:0019222:regulation of metabolic process (qval2.76E-1)', 'GO:0048518:positive regulation of biological process (qval2.74E-1)', 'GO:2000112:regulation of cellular macromolecule biosynthetic process (qval2.59E-1)', 'GO:0010556:regulation of macromolecule biosynthetic process (qval2.42E-1)']</t>
        </is>
      </c>
      <c r="V11" s="3">
        <f>hyperlink("https://spiral.technion.ac.il/results/MTAwMDAwOQ==/10/GOResultsFUNCTION","link")</f>
        <v/>
      </c>
      <c r="W11" t="inlineStr">
        <is>
          <t>NO TERMS</t>
        </is>
      </c>
      <c r="X11" s="3">
        <f>hyperlink("https://spiral.technion.ac.il/results/MTAwMDAwOQ==/10/GOResultsCOMPONENT","link")</f>
        <v/>
      </c>
      <c r="Y11" t="inlineStr">
        <is>
          <t>['GO:0043025:neuronal cell body (qval2.79E-1)', 'GO:0044297:cell body (qval1.4E-1)', 'GO:0005634:nucleus (qval2.24E-1)']</t>
        </is>
      </c>
    </row>
    <row r="12">
      <c r="A12" s="1" t="n">
        <v>11</v>
      </c>
      <c r="B12" t="n">
        <v>6068</v>
      </c>
      <c r="C12" t="n">
        <v>15445</v>
      </c>
      <c r="D12" t="n">
        <v>80</v>
      </c>
      <c r="E12" t="n">
        <v>6320</v>
      </c>
      <c r="F12" t="n">
        <v>113</v>
      </c>
      <c r="G12" t="n">
        <v>13718</v>
      </c>
      <c r="H12" t="n">
        <v>65</v>
      </c>
      <c r="I12" t="n">
        <v>133</v>
      </c>
      <c r="J12" s="2" t="n">
        <v>-289</v>
      </c>
      <c r="K12" t="n">
        <v>0.578</v>
      </c>
      <c r="L12" t="inlineStr">
        <is>
          <t>14-3-3zeta,2mit,5-HT1A,5-HT1B,5PtaseI,AGO1,Abp1,Appl,Art4,B52,Bili,Bub3,Bx,CG10035,CG10137,CG10151,CG10417,CG10508,CG10947,CG11191,CG11221,CG11319,CG11768,CG12071,CG12194,CG13055,CG13739,CG13921,CG14312,CG14478,CG14764,CG15097,CG15459,CG15894,CG15916,CG17163,CG17272,CG17778,CG17816,CG1847,CG18812,CG30116,CG30158,CG30389,CG30403,CG30463,CG31140,CG31191,CG32066,CG32085,CG32100,CG32165,CG32204,CG32243,CG32392,CG32700,CG33098,CG33116,CG34028,CG34219,CG34402,CG3625,CG3689,CG42260,CG4230,CG42324,CG42339,CG42402,CG43102,CG43324,CG43736,CG43850,CG44774,CG4502,CG45263,CG4660,CG5466,CG5549,CG5694,CG5746,CG5830,CG5890,CG5934,CG6041,CG6693,CG6765,CG6867,CG7154,CG7378,CG7646,CG7985,CG8149,CG8617,CG8910,CG9175,CG9368,CG9646,Ca-beta,CanB,Cdk5alpha,CkIIalpha,Cka,CngB,a,ab,alphaTub84B,bel,brp,bru2,bsk,btsz,bun,chn</t>
        </is>
      </c>
      <c r="M12" t="inlineStr">
        <is>
          <t>[(0, 71), (1, 71), (2, 71), (3, 71), (4, 14), (4, 55), (4, 64), (4, 71), (5, 71), (6, 71), (7, 14), (7, 55), (7, 64), (7, 71), (8, 71), (9, 71), (10, 14), (10, 71), (11, 71), (12, 71), (13, 71), (15, 14), (15, 55), (15, 64), (15, 71), (16, 71), (17, 14), (17, 55), (17, 64), (17, 71), (20, 14), (20, 71), (21, 71), (23, 71), (24, 14), (24, 55), (24, 64), (24, 71), (25, 14), (25, 55), (25, 64), (25, 71), (26, 14), (26, 71), (27, 14), (27, 71), (28, 14), (28, 55), (28, 64), (28, 71), (30, 71), (31, 71), (34, 71), (35, 14), (35, 55), (35, 64), (35, 71), (37, 14), (37, 55), (37, 64), (37, 71), (38, 14), (38, 55), (38, 64), (38, 71), (39, 14), (39, 71), (40, 14), (40, 55), (40, 64), (40, 71), (41, 71), (42, 71), (43, 71), (44, 14), (44, 55), (44, 64), (44, 71), (47, 14), (47, 71), (48, 71), (51, 14), (51, 55), (51, 64), (51, 71), (52, 71), (53, 14), (53, 55), (53, 64), (53, 71), (54, 14), (54, 55), (54, 64), (54, 71), (57, 14), (57, 55), (57, 64), (57, 71), (58, 71), (59, 71), (60, 14), (60, 55), (60, 64), (60, 71), (61, 71), (62, 14), (62, 71), (63, 71), (65, 71), (66, 14), (66, 71), (67, 14), (67, 55), (67, 64), (67, 71), (68, 71), (69, 71), (70, 71), (73, 14), (73, 71), (74, 14), (74, 55), (74, 64), (74, 71), (76, 14), (76, 55), (76, 64), (76, 71), (77, 14), (77, 55), (77, 64), (77, 71), (78, 71)]</t>
        </is>
      </c>
      <c r="N12" t="n">
        <v>1224</v>
      </c>
      <c r="O12" t="n">
        <v>0.75</v>
      </c>
      <c r="P12" t="n">
        <v>0.95</v>
      </c>
      <c r="Q12" t="n">
        <v>3</v>
      </c>
      <c r="R12" t="n">
        <v>10000</v>
      </c>
      <c r="S12" t="inlineStr">
        <is>
          <t>09/05/2024, 11:48:40</t>
        </is>
      </c>
      <c r="T12" s="3">
        <f>hyperlink("https://spiral.technion.ac.il/results/MTAwMDAwOQ==/11/GOResultsPROCESS","link")</f>
        <v/>
      </c>
      <c r="U12" t="inlineStr">
        <is>
          <t>['GO:0050890:cognition (qval4.61E-4)', 'GO:0007611:learning or memory (qval2.31E-4)', 'GO:0007610:behavior (qval3.12E-4)', 'GO:0050789:regulation of biological process (qval2.16E-3)', 'GO:0007614:short-term memory (qval3.62E-3)', 'GO:0007613:memory (qval4.72E-3)', 'GO:0003008:system process (qval9.24E-3)', 'GO:0065007:biological regulation (qval8.42E-3)', 'GO:0050794:regulation of cellular process (qval9.42E-3)', 'GO:0050877:nervous system process (qval1.3E-2)', 'GO:0032501:multicellular organismal process (qval1.81E-2)', 'GO:0016319:mushroom body development (qval3.9E-2)', 'GO:0042752:regulation of circadian rhythm (qval4.84E-2)', 'GO:0048519:negative regulation of biological process (qval5.41E-2)', 'GO:0098664:G protein-coupled serotonin receptor signaling pathway (qval1.12E-1)', 'GO:0007208:phospholipase C-activating serotonin receptor signaling pathway (qval1.05E-1)', 'GO:0007198:adenylate cyclase-inhibiting serotonin receptor signaling pathway (qval9.86E-2)', 'GO:0040011:locomotion (qval1.05E-1)', 'GO:0051094:positive regulation of developmental process (qval1.55E-1)', 'GO:0007267:cell-cell signaling (qval1.88E-1)', 'GO:0022414:reproductive process (qval1.94E-1)', 'GO:0051240:positive regulation of multicellular organismal process (qval1.92E-1)', 'GO:0023052:signaling (qval1.83E-1)', 'GO:0007210:serotonin receptor signaling pathway (qval2.07E-1)']</t>
        </is>
      </c>
      <c r="V12" s="3">
        <f>hyperlink("https://spiral.technion.ac.il/results/MTAwMDAwOQ==/11/GOResultsFUNCTION","link")</f>
        <v/>
      </c>
      <c r="W12" t="inlineStr">
        <is>
          <t>['GO:0001586:Gi/o-coupled serotonin receptor activity (qval5.82E-1)', 'GO:0004993:G protein-coupled serotonin receptor activity (qval8.62E-1)', 'GO:0099589:serotonin receptor activity (qval5.75E-1)']</t>
        </is>
      </c>
      <c r="X12" s="3">
        <f>hyperlink("https://spiral.technion.ac.il/results/MTAwMDAwOQ==/11/GOResultsCOMPONENT","link")</f>
        <v/>
      </c>
      <c r="Y12" t="inlineStr">
        <is>
          <t>['GO:0097458:neuron part (qval2.92E-2)', 'GO:0030425:dendrite (qval5.43E-2)', 'GO:0098590:plasma membrane region (qval2.71E-1)', 'GO:0031332:RNAi effector complex (qval2.14E-1)', 'GO:0016442:RISC complex (qval1.71E-1)']</t>
        </is>
      </c>
    </row>
    <row r="13">
      <c r="A13" s="1" t="n">
        <v>12</v>
      </c>
      <c r="B13" t="n">
        <v>6068</v>
      </c>
      <c r="C13" t="n">
        <v>15445</v>
      </c>
      <c r="D13" t="n">
        <v>80</v>
      </c>
      <c r="E13" t="n">
        <v>6320</v>
      </c>
      <c r="F13" t="n">
        <v>206</v>
      </c>
      <c r="G13" t="n">
        <v>14270</v>
      </c>
      <c r="H13" t="n">
        <v>60</v>
      </c>
      <c r="I13" t="n">
        <v>170</v>
      </c>
      <c r="J13" s="2" t="n">
        <v>-466</v>
      </c>
      <c r="K13" t="n">
        <v>0.592</v>
      </c>
      <c r="L13" t="inlineStr">
        <is>
          <t>28SrRNA-Psi:CR45859,AIMP1,AOX3,Adi1,Aldh,AnxB9,Aprt,Arc42,ArfGAP3,Arpc4,Arpc5,AspRS,Atf3,BOD1,Bet1,CAP,CCT6,CG10184,CG10208,CG10217,CG10222,CG10311,CG10383,CG10399,CG10512,CG10527,CG10550,CG10562,CG10576,CG10657,CG10863,CG10904,CG10939,CG11275,CG11444,CG1146,CG11655,CG11686,CG11737,CG11753,CG11791,CG11825,CG11837,CG12262,CG12384,CG12560,CG12814,CG13014,CG1307,CG13124,CG13516,CG13887,CG13926,CG14207,CG14229,CG14439,CG14696,CG14830,CG14969,CG15083,CG15093,CG15098,CG15202,CG15210,CG15362,CG15529,CG1572,CG15784,CG1648,CG16713,CG16817,CG17224,CG17265,CG17271,CG17323,CG17691,CG17765,CG18012,CG18507,CG18622,CG2064,CG2200,CG2493,CG2641,CG2841,CG30069,CG30154,CG30159,CG30285,CG30338,CG30460,CG30499,CG3091,CG31195,CG31326,CG31370,CG31469,CG31548,CG31549,CG31626,CG31673,CG31937,CG32221,CG32280,CG32638,CG33056,CG3308,CG33169,CG33523,CG33941,CG34325,CG34417,CG3566,CG3603,CG3663,CG3700,CG3909,CG40160,CG42394,CG42445,CG44008,CG44085,CG44325,CG4496,CG4598,CG4630,CG4733,CG4752,CG5001,CG5009,CG5026,CG5059,CG5167,CG5171,CG5355,CG5381,CG5382,CG5390,CG5484,CG5577,CG5590,CG5783,CG5830,CG5953,CG6153,CG6175,CG6180,CG6287,CG6357,CG6398,CG6426,CG6543,CG6903,CG6950,CG7324,CG7414,CG7461,CG7488,CG7523,CG7824,CG7872,CG7970,CG8066,CG8180,CG8191,CG8206,CG8207,CG8209,CG8303,CG8399,CG8539,CG8547,CG8646,CG8740,CG9336,CG9436,CG9498,CG9547,CG9577,CG9628,CG9691,CG9917,CG9932,CHKov1,CHKov2,Cat,Ciao1,Clic,Cln7,aru,atilla,awd,babos,baz,blot,bou,bowl,by,cact,cana,capt,ced-6,cer,cher,cl,cnc</t>
        </is>
      </c>
      <c r="M13" t="inlineStr">
        <is>
          <t>[(0, 20), (0, 28), (0, 53), (1, 20), (1, 28), (1, 53), (2, 20), (2, 28), (2, 53), (5, 20), (5, 28), (5, 53), (6, 20), (6, 28), (6, 53), (8, 20), (8, 28), (8, 53), (9, 20), (9, 28), (9, 53), (10, 20), (10, 28), (10, 53), (11, 20), (11, 28), (11, 53), (12, 20), (12, 28), (12, 53), (13, 20), (13, 28), (13, 53), (14, 20), (14, 28), (14, 53), (16, 20), (16, 28), (16, 53), (18, 20), (18, 28), (18, 53), (19, 20), (19, 28), (19, 53), (21, 20), (21, 28), (21, 53), (22, 20), (22, 28), (22, 53), (23, 20), (23, 28), (23, 53), (26, 20), (26, 28), (26, 53), (27, 20), (27, 28), (27, 53), (29, 20), (29, 28), (29, 53), (30, 20), (30, 28), (30, 53), (31, 20), (31, 28), (31, 53), (32, 20), (32, 28), (32, 53), (33, 20), (33, 28), (33, 53), (34, 20), (34, 28), (34, 53), (36, 20), (36, 28), (36, 53), (41, 20), (41, 28), (41, 53), (42, 20), (42, 28), (42, 53), (43, 20), (43, 28), (43, 53), (45, 20), (45, 28), (45, 53), (46, 20), (46, 28), (46, 53), (47, 20), (47, 28), (47, 53), (48, 20), (48, 28), (48, 53), (49, 20), (49, 28), (49, 53), (50, 20), (50, 28), (50, 53), (52, 20), (52, 28), (52, 53), (55, 20), (55, 28), (55, 53), (56, 20), (56, 28), (56, 53), (58, 20), (58, 28), (58, 53), (59, 20), (59, 28), (59, 53), (61, 20), (61, 28), (61, 53), (62, 20), (62, 28), (62, 53), (63, 20), (63, 28), (63, 53), (64, 20), (64, 28), (64, 53), (65, 20), (65, 28), (65, 53), (66, 20), (66, 28), (66, 53), (68, 20), (68, 28), (68, 53), (69, 20), (69, 28), (69, 53), (70, 28), (70, 53), (71, 20), (71, 28), (71, 53), (72, 20), (72, 28), (72, 53), (73, 20), (73, 28), (73, 53), (75, 20), (75, 28), (75, 53), (77, 20), (77, 28), (77, 53), (78, 20), (78, 28), (78, 53), (79, 20), (79, 28), (79, 53)]</t>
        </is>
      </c>
      <c r="N13" t="n">
        <v>1676</v>
      </c>
      <c r="O13" t="n">
        <v>0.5</v>
      </c>
      <c r="P13" t="n">
        <v>0.9</v>
      </c>
      <c r="Q13" t="n">
        <v>3</v>
      </c>
      <c r="R13" t="n">
        <v>10000</v>
      </c>
      <c r="S13" t="inlineStr">
        <is>
          <t>09/05/2024, 11:48:51</t>
        </is>
      </c>
      <c r="T13" s="3">
        <f>hyperlink("https://spiral.technion.ac.il/results/MTAwMDAwOQ==/12/GOResultsPROCESS","link")</f>
        <v/>
      </c>
      <c r="U13" t="inlineStr">
        <is>
          <t>['GO:0016054:organic acid catabolic process (qval7.18E-3)', 'GO:0046395:carboxylic acid catabolic process (qval3.59E-3)', 'GO:0044282:small molecule catabolic process (qval2E-2)', 'GO:0009062:fatty acid catabolic process (qval1.66E-2)', 'GO:0072329:monocarboxylic acid catabolic process (qval1.79E-2)', 'GO:0006635:fatty acid beta-oxidation (qval3.97E-2)', 'GO:0034440:lipid oxidation (qval6.18E-2)', 'GO:0019395:fatty acid oxidation (qval5.41E-2)', 'GO:0044242:cellular lipid catabolic process (qval2.46E-1)', 'GO:0034330:cell junction organization (qval3.06E-1)', 'GO:0019752:carboxylic acid metabolic process (qval2.95E-1)', 'GO:1901568:fatty acid derivative metabolic process (qval3.61E-1)', 'GO:0043436:oxoacid metabolic process (qval3.64E-1)', 'GO:0006082:organic acid metabolic process (qval3.38E-1)']</t>
        </is>
      </c>
      <c r="V13" s="3">
        <f>hyperlink("https://spiral.technion.ac.il/results/MTAwMDAwOQ==/12/GOResultsFUNCTION","link")</f>
        <v/>
      </c>
      <c r="W13" t="inlineStr">
        <is>
          <t>['GO:0016491:oxidoreductase activity (qval1.44E-2)', 'GO:0003995:acyl-CoA dehydrogenase activity (qval4.33E-2)', 'GO:0016616:oxidoreductase activity, acting on the CH-OH group of donors, NAD or NADP as acceptor (qval1.72E-1)', 'GO:0048037:cofactor binding (qval3.34E-1)', 'GO:0016614:oxidoreductase activity, acting on CH-OH group of donors (qval3.19E-1)']</t>
        </is>
      </c>
      <c r="X13" s="3">
        <f>hyperlink("https://spiral.technion.ac.il/results/MTAwMDAwOQ==/12/GOResultsCOMPONENT","link")</f>
        <v/>
      </c>
      <c r="Y13" t="inlineStr">
        <is>
          <t>['GO:0005829:cytosol (qval1.67E-3)', 'GO:0044444:cytoplasmic part (qval1.24E-3)', 'GO:0005759:mitochondrial matrix (qval2.49E-2)']</t>
        </is>
      </c>
    </row>
    <row r="14">
      <c r="A14" s="1" t="n">
        <v>13</v>
      </c>
      <c r="B14" t="n">
        <v>6068</v>
      </c>
      <c r="C14" t="n">
        <v>15445</v>
      </c>
      <c r="D14" t="n">
        <v>80</v>
      </c>
      <c r="E14" t="n">
        <v>6320</v>
      </c>
      <c r="F14" t="n">
        <v>132</v>
      </c>
      <c r="G14" t="n">
        <v>14272</v>
      </c>
      <c r="H14" t="n">
        <v>60</v>
      </c>
      <c r="I14" t="n">
        <v>171</v>
      </c>
      <c r="J14" s="2" t="n">
        <v>-311</v>
      </c>
      <c r="K14" t="n">
        <v>0.592</v>
      </c>
      <c r="L14" t="inlineStr">
        <is>
          <t>28SrRNA-Psi:CR45859,AOX1,Adi1,Aldh,AnxB10,AnxB11,AnxB9,Arpc5,Atg2,Bem46,CAP,CG10126,CG10184,CG10226,CG10311,CG10433,CG10470,CG10479,CG10512,CG10550,CG10562,CG10702,CG11655,CG11781,CG11899,CG12107,CG12171,CG12262,CG12560,CG13177,CG13255,CG15093,CG15098,CG15210,CG15661,CG15706,CG15715,CG15717,CG1637,CG1667,CG16947,CG17264,CG17278,CG17323,CG17691,CG17739,CG18081,CG18343,CG18547,CG18622,CG2641,CG2991,CG30069,CG30159,CG30197,CG30285,CG30460,CG30499,CG31200,CG31548,CG31549,CG31689,CG31937,CG32163,CG32368,CG33056,CG3386,CG33941,CG34228,CG34417,CG3566,CG42445,CG4302,CG4404,CG4598,CG4752,CG5104,CG5191,CG5335,CG5567,CG5577,CG5687,CG5793,CG5850,CG6028,CG6175,CG6180,CG6287,CG6543,CG6659,CG6834,CG6903,CG7054,CG7461,CG7523,CG7530,CG7668,CG7920,CG7970,CG8191,CG8312,CG8397,CG8475,CG8498,CG8507,CG8839,CG9331,CG9547,CG9743,CG9911,CG9967,CHKov1,Cand1,Ciao1,Cln7,alpha-Est8,alpha-Est9,amn,atl,awd,babos,baf,bai,be', "beta'COP", 'beta4GalNAcTB,betaTub97EF,by,cact,cana,cathD,ci</t>
        </is>
      </c>
      <c r="M14" t="inlineStr">
        <is>
          <t>[(0, 44), (0, 53), (0, 76), (1, 44), (1, 53), (1, 76), (2, 44), (2, 53), (2, 76), (5, 44), (5, 53), (5, 76), (6, 44), (6, 53), (6, 76), (8, 44), (8, 53), (8, 76), (9, 44), (9, 53), (9, 76), (10, 44), (10, 53), (10, 76), (11, 44), (11, 53), (11, 76), (12, 44), (12, 53), (12, 76), (13, 44), (13, 53), (13, 76), (14, 44), (14, 53), (14, 76), (16, 44), (16, 53), (16, 76), (18, 44), (18, 53), (18, 76), (19, 44), (19, 53), (19, 76), (21, 44), (21, 53), (21, 76), (22, 44), (22, 53), (22, 76), (23, 44), (23, 53), (23, 76), (26, 44), (26, 53), (26, 76), (27, 44), (27, 53), (27, 76), (29, 44), (29, 53), (29, 76), (30, 44), (30, 53), (30, 76), (31, 44), (31, 53), (31, 76), (32, 44), (32, 53), (32, 76), (33, 44), (33, 53), (33, 76), (34, 44), (34, 53), (34, 76), (36, 44), (36, 53), (36, 76), (41, 44), (41, 53), (41, 76), (42, 44), (42, 53), (42, 76), (43, 44), (43, 53), (43, 76), (45, 44), (45, 53), (45, 76), (46, 44), (46, 53), (46, 76), (47, 44), (47, 53), (47, 76), (48, 44), (48, 53), (48, 76), (49, 44), (49, 53), (49, 76), (50, 44), (50, 53), (50, 76), (52, 44), (52, 53), (52, 76), (55, 44), (55, 53), (55, 76), (56, 44), (56, 53), (56, 76), (58, 44), (58, 53), (58, 76), (59, 44), (59, 53), (59, 76), (61, 44), (61, 53), (61, 76), (62, 44), (62, 53), (62, 76), (63, 44), (63, 53), (63, 76), (64, 44), (64, 53), (64, 76), (65, 44), (65, 53), (65, 76), (66, 44), (66, 53), (66, 76), (68, 44), (68, 53), (68, 76), (69, 44), (69, 53), (69, 76), (70, 44), (70, 53), (70, 76), (71, 44), (71, 53), (71, 76), (72, 44), (72, 53), (72, 76), (73, 44), (73, 53), (73, 76), (75, 44), (75, 53), (75, 76), (77, 44), (77, 53), (77, 76), (78, 44), (78, 53), (78, 76), (79, 44), (79, 53), (79, 76)]</t>
        </is>
      </c>
      <c r="N14" t="n">
        <v>1439</v>
      </c>
      <c r="O14" t="n">
        <v>0.75</v>
      </c>
      <c r="P14" t="n">
        <v>0.9</v>
      </c>
      <c r="Q14" t="n">
        <v>3</v>
      </c>
      <c r="R14" t="n">
        <v>10000</v>
      </c>
      <c r="S14" t="inlineStr">
        <is>
          <t>09/05/2024, 11:49:03</t>
        </is>
      </c>
      <c r="T14" s="3">
        <f>hyperlink("https://spiral.technion.ac.il/results/MTAwMDAwOQ==/13/GOResultsPROCESS","link")</f>
        <v/>
      </c>
      <c r="U14" t="inlineStr">
        <is>
          <t>['GO:0016054:organic acid catabolic process (qval7.32E-1)', 'GO:0046395:carboxylic acid catabolic process (qval3.66E-1)', 'GO:0044282:small molecule catabolic process (qval4.71E-1)', 'GO:0055114:oxidation-reduction process (qval1E0)', 'GO:0006635:fatty acid beta-oxidation (qval9.14E-1)']</t>
        </is>
      </c>
      <c r="V14" s="3">
        <f>hyperlink("https://spiral.technion.ac.il/results/MTAwMDAwOQ==/13/GOResultsFUNCTION","link")</f>
        <v/>
      </c>
      <c r="W14" t="inlineStr">
        <is>
          <t>['GO:0005544:calcium-dependent phospholipid binding (qval7.73E-2)', 'GO:0047045:testosterone 17-beta-dehydrogenase (NADP+) activity (qval9.5E-2)', 'GO:0016491:oxidoreductase activity (qval1.45E-1)', 'GO:1901681:sulfur compound binding (qval1.6E-1)', 'GO:0000062:fatty-acyl-CoA binding (qval1.29E-1)', 'GO:1901567:fatty acid derivative binding (qval1.07E-1)', 'GO:0003995:acyl-CoA dehydrogenase activity (qval9.19E-2)', 'GO:0050662:coenzyme binding (qval1.94E-1)']</t>
        </is>
      </c>
      <c r="X14" s="3">
        <f>hyperlink("https://spiral.technion.ac.il/results/MTAwMDAwOQ==/13/GOResultsCOMPONENT","link")</f>
        <v/>
      </c>
      <c r="Y14" t="inlineStr">
        <is>
          <t>['GO:0005874:microtubule (qval7.75E-1)']</t>
        </is>
      </c>
    </row>
    <row r="15">
      <c r="A15" s="1" t="n">
        <v>14</v>
      </c>
      <c r="B15" t="n">
        <v>6068</v>
      </c>
      <c r="C15" t="n">
        <v>15445</v>
      </c>
      <c r="D15" t="n">
        <v>80</v>
      </c>
      <c r="E15" t="n">
        <v>6320</v>
      </c>
      <c r="F15" t="n">
        <v>174</v>
      </c>
      <c r="G15" t="n">
        <v>14409</v>
      </c>
      <c r="H15" t="n">
        <v>60</v>
      </c>
      <c r="I15" t="n">
        <v>169</v>
      </c>
      <c r="J15" s="2" t="n">
        <v>-92</v>
      </c>
      <c r="K15" t="n">
        <v>0.592</v>
      </c>
      <c r="L15" t="inlineStr">
        <is>
          <t>Act79B,AdSS,Adgf-C,Adgf-D,Amph,AnxB10,AnxB9,Arpc4,Atg101,Axs,Blimp-1,CAH1,CCT7,CG10126,CG10177,CG10361,CG10365,CG10376,CG10527,CG10602,CG10654,CG11103,CG11655,CG11753,CG11791,CG11961,CG12012,CG12065,CG12105,CG12112,CG12171,CG12355,CG12698,CG12730,CG12768,CG12991,CG13124,CG13367,CG13373,CG1358,CG13631,CG13707,CG13751,CG14141,CG14401,CG14512,CG14645,CG14688,CG14715,CG14907,CG14968,CG15019,CG15098,CG15168,CG15209,CG15362,CG1537,CG1545,CG1552,CG15611,CG15784,CG17508,CG17739,CG17765,CG17841,CG17896,CG18081,CG18343,CG18787,CG2493,CG30015,CG30159,CG30259,CG3077,CG31235,CG31344,CG31370,CG31549,CG31673,CG31674,CG31705,CG31937,CG31955,CG32103,CG32163,CG32354,CG32369,CG32407,CG32512,CG32638,CG32649,CG32982,CG33052,CG3376,CG3394,CG33941,CG34367,CG34423,CG3500,CG3831,CG40160,CG42240,CG42265,CG42342,CG42394,CG42445,CG42741,CG42764,CG42788,CG4297,CG43341,CG43693,CG4409,CG45676,CG4829,CG4858,CG5059,CG5888,CG5955,CG6115,CG6287,CG6357,CG6405,CG6424,CG6465,CG6770,CG6834,CG6950,CG7029,CG7149,CG7328,CG7523,CG7607,CG7737,CG7824,CG7860,CG7888,CG8230,CG8321,CG8417,CG8507,CG8745,CG9331,CG9394,CG9467,CG9471,CG9890,CHKov2,CHMP2B,CIAPIN1,CLIP-190,Catsup,CdGAPr,Cdk4,Chd64,Chmp1,aay,ade3,alrm,arx,baf,bbc,bdl,beta-Spec,betaTub97EF,betaggt-II,blow,bnb,brk,capu,cathD,ced-6,cid,cnc</t>
        </is>
      </c>
      <c r="M15" t="inlineStr">
        <is>
          <t>[(0, 15), (0, 39), (0, 57), (1, 15), (1, 39), (1, 57), (2, 15), (2, 39), (2, 57), (5, 15), (5, 39), (5, 57), (6, 15), (6, 39), (6, 57), (8, 15), (8, 39), (8, 57), (9, 15), (9, 39), (9, 57), (10, 15), (10, 39), (10, 57), (11, 15), (11, 39), (11, 57), (12, 15), (12, 39), (12, 57), (13, 15), (13, 39), (13, 57), (14, 15), (14, 39), (14, 57), (16, 15), (16, 39), (16, 57), (18, 15), (18, 39), (18, 57), (19, 15), (19, 39), (19, 57), (21, 15), (21, 39), (21, 57), (22, 15), (22, 39), (22, 57), (23, 15), (23, 39), (23, 57), (26, 15), (26, 39), (26, 57), (27, 15), (27, 39), (27, 57), (29, 15), (29, 39), (29, 57), (30, 15), (30, 39), (30, 57), (31, 15), (31, 39), (31, 57), (32, 15), (32, 39), (32, 57), (33, 15), (33, 39), (33, 57), (34, 15), (34, 39), (34, 57), (36, 15), (36, 39), (36, 57), (41, 15), (41, 39), (41, 57), (42, 15), (42, 39), (42, 57), (43, 15), (43, 39), (43, 57), (45, 15), (45, 39), (45, 57), (46, 15), (46, 39), (46, 57), (47, 15), (47, 39), (47, 57), (48, 15), (48, 39), (48, 57), (49, 15), (49, 39), (49, 57), (50, 15), (50, 39), (50, 57), (52, 15), (52, 39), (52, 57), (55, 15), (55, 39), (55, 57), (56, 15), (56, 39), (56, 57), (58, 15), (58, 39), (58, 57), (59, 15), (59, 39), (59, 57), (61, 15), (61, 39), (61, 57), (62, 15), (62, 39), (62, 57), (63, 15), (63, 39), (63, 57), (64, 15), (64, 39), (64, 57), (65, 15), (65, 39), (65, 57), (66, 15), (66, 39), (66, 57), (68, 15), (68, 39), (68, 57), (69, 15), (69, 39), (69, 57), (70, 15), (71, 15), (71, 39), (71, 57), (72, 15), (72, 39), (72, 57), (73, 15), (73, 39), (73, 57), (75, 15), (75, 39), (75, 57), (77, 15), (77, 39), (77, 57), (78, 15), (78, 39), (78, 57), (79, 15), (79, 39), (79, 57)]</t>
        </is>
      </c>
      <c r="N15" t="n">
        <v>964</v>
      </c>
      <c r="O15" t="n">
        <v>0.75</v>
      </c>
      <c r="P15" t="n">
        <v>0.9</v>
      </c>
      <c r="Q15" t="n">
        <v>3</v>
      </c>
      <c r="R15" t="n">
        <v>10000</v>
      </c>
      <c r="S15" t="inlineStr">
        <is>
          <t>09/05/2024, 11:49:15</t>
        </is>
      </c>
      <c r="T15" s="3">
        <f>hyperlink("https://spiral.technion.ac.il/results/MTAwMDAwOQ==/14/GOResultsPROCESS","link")</f>
        <v/>
      </c>
      <c r="U15" t="inlineStr">
        <is>
          <t>['GO:0009068:aspartate family amino acid catabolic process (qval1E0)', 'GO:0032509:endosome transport via multivesicular body sorting pathway (qval1E0)', 'GO:0071985:multivesicular body sorting pathway (qval1E0)']</t>
        </is>
      </c>
      <c r="V15" s="3">
        <f>hyperlink("https://spiral.technion.ac.il/results/MTAwMDAwOQ==/14/GOResultsFUNCTION","link")</f>
        <v/>
      </c>
      <c r="W15" t="inlineStr">
        <is>
          <t>['GO:0016618:hydroxypyruvate reductase activity (qval1.49E-1)', 'GO:0008465:glycerate dehydrogenase activity (qval7.43E-2)', 'GO:0030267:glyoxylate reductase (NADP) activity (qval4.95E-2)', 'GO:0016616:oxidoreductase activity, acting on the CH-OH group of donors, NAD or NADP as acceptor (qval1.32E-1)', 'GO:0051287:NAD binding (qval1.23E-1)', 'GO:0016614:oxidoreductase activity, acting on CH-OH group of donors (qval2.45E-1)']</t>
        </is>
      </c>
      <c r="X15" s="3">
        <f>hyperlink("https://spiral.technion.ac.il/results/MTAwMDAwOQ==/14/GOResultsCOMPONENT","link")</f>
        <v/>
      </c>
      <c r="Y15" t="inlineStr">
        <is>
          <t>NO TERMS</t>
        </is>
      </c>
    </row>
    <row r="16">
      <c r="A16" s="1" t="n">
        <v>15</v>
      </c>
      <c r="B16" t="n">
        <v>6068</v>
      </c>
      <c r="C16" t="n">
        <v>15445</v>
      </c>
      <c r="D16" t="n">
        <v>80</v>
      </c>
      <c r="E16" t="n">
        <v>6320</v>
      </c>
      <c r="F16" t="n">
        <v>164</v>
      </c>
      <c r="G16" t="n">
        <v>14368</v>
      </c>
      <c r="H16" t="n">
        <v>60</v>
      </c>
      <c r="I16" t="n">
        <v>168</v>
      </c>
      <c r="J16" s="2" t="n">
        <v>-132</v>
      </c>
      <c r="K16" t="n">
        <v>0.593</v>
      </c>
      <c r="L16" t="inlineStr">
        <is>
          <t>AANATL2,Act79B,AdSS,Adgf-C,Adgf-D,AnxB10,AnxB9,ApepP,Arpc4,CAH1,CCT7,CG10126,CG10195,CG10361,CG10365,CG10433,CG10527,CG10932,CG11103,CG11426,CG11655,CG11753,CG11781,CG12007,CG12012,CG12065,CG12163,CG12171,CG12355,CG12484,CG12730,CG12991,CG12992,CG13124,CG13252,CG13295,CG1358,CG13631,CG13707,CG13751,CG14141,CG1418,CG14194,CG14401,CG14512,CG14645,CG14688,CG14907,CG14945,CG14968,CG15019,CG15098,CG15209,CG1537,CG1545,CG1552,CG15611,CG15784,CG1665,CG16947,CG16953,CG17059,CG17508,CG17841,CG18081,CG18343,CG18787,CG2493,CG30015,CG30159,CG30466,CG3091,CG31235,CG31344,CG31549,CG31673,CG31705,CG31955,CG32103,CG32163,CG32195,CG32354,CG32369,CG32407,CG32512,CG32521,CG32638,CG32982,CG33052,CG33054,CG3376,CG33941,CG34367,CG34423,CG3500,CG3552,CG3630,CG3831,CG3887,CG3940,CG40160,CG42240,CG42259,CG42265,CG42342,CG42394,CG42445,CG42741,CG42764,CG42788,CG42806,CG43693,CG4409,CG44245,CG4829,CG5789,CG5888,CG5895,CG5955,CG6287,CG6357,CG6465,CG6665,CG6723,CG6770,CG6834,CG6983,CG7029,CG7049,CG7328,CG7523,CG7607,CG7668,CG7737,CG7860,CG7888,CG8230,CG8323,CG8507,CG8547,CG8745,CG9394,CG9467,CG9471,CHKov2,CHMP2B,CLIP-190,Catsup,Chd64,Chmp1,Chrac-14,aay,ade3,alrm,arx,baf,bbc,bdl,betaTub97EF,betaggt-II,brk,capu,cathD,ced-6</t>
        </is>
      </c>
      <c r="M16" t="inlineStr">
        <is>
          <t>[(0, 15), (0, 57), (0, 67), (1, 15), (1, 57), (1, 67), (2, 15), (2, 57), (2, 67), (5, 15), (5, 57), (5, 67), (6, 15), (6, 57), (6, 67), (8, 15), (8, 57), (8, 67), (9, 15), (9, 57), (9, 67), (10, 15), (10, 57), (10, 67), (11, 15), (11, 57), (11, 67), (12, 15), (12, 57), (12, 67), (13, 15), (13, 57), (13, 67), (14, 15), (14, 57), (14, 67), (16, 15), (16, 57), (16, 67), (18, 15), (18, 57), (18, 67), (19, 15), (19, 57), (19, 67), (21, 15), (21, 57), (21, 67), (22, 15), (22, 57), (22, 67), (23, 15), (23, 57), (23, 67), (26, 15), (26, 57), (26, 67), (27, 15), (27, 57), (27, 67), (29, 15), (29, 57), (29, 67), (30, 15), (30, 57), (30, 67), (31, 15), (31, 57), (31, 67), (32, 15), (32, 57), (32, 67), (33, 15), (33, 57), (33, 67), (34, 15), (34, 57), (34, 67), (36, 15), (36, 57), (36, 67), (41, 15), (41, 57), (41, 67), (42, 15), (42, 57), (42, 67), (43, 15), (43, 57), (43, 67), (45, 15), (45, 57), (45, 67), (46, 15), (46, 57), (46, 67), (47, 15), (47, 57), (47, 67), (48, 15), (48, 57), (48, 67), (49, 15), (49, 57), (49, 67), (50, 15), (50, 57), (50, 67), (52, 15), (52, 57), (52, 67), (55, 15), (55, 57), (55, 67), (56, 15), (56, 57), (56, 67), (58, 15), (58, 57), (58, 67), (59, 15), (59, 57), (59, 67), (61, 15), (61, 57), (61, 67), (62, 15), (62, 57), (62, 67), (63, 15), (63, 57), (63, 67), (64, 15), (64, 57), (64, 67), (65, 15), (65, 57), (65, 67), (66, 15), (66, 67), (68, 15), (68, 57), (68, 67), (69, 15), (69, 57), (69, 67), (70, 15), (71, 15), (71, 57), (71, 67), (72, 15), (72, 57), (72, 67), (73, 15), (73, 57), (73, 67), (75, 15), (75, 57), (75, 67), (77, 15), (77, 57), (77, 67), (78, 15), (78, 57), (78, 67), (79, 15), (79, 57), (79, 67)]</t>
        </is>
      </c>
      <c r="N16" t="n">
        <v>707</v>
      </c>
      <c r="O16" t="n">
        <v>0.75</v>
      </c>
      <c r="P16" t="n">
        <v>0.9</v>
      </c>
      <c r="Q16" t="n">
        <v>3</v>
      </c>
      <c r="R16" t="n">
        <v>10000</v>
      </c>
      <c r="S16" t="inlineStr">
        <is>
          <t>09/05/2024, 11:49:27</t>
        </is>
      </c>
      <c r="T16" s="3">
        <f>hyperlink("https://spiral.technion.ac.il/results/MTAwMDAwOQ==/15/GOResultsPROCESS","link")</f>
        <v/>
      </c>
      <c r="U16" t="inlineStr">
        <is>
          <t>['GO:0009068:aspartate family amino acid catabolic process (qval1E0)', 'GO:0032509:endosome transport via multivesicular body sorting pathway (qval1E0)', 'GO:0071985:multivesicular body sorting pathway (qval9.32E-1)']</t>
        </is>
      </c>
      <c r="V16" s="3">
        <f>hyperlink("https://spiral.technion.ac.il/results/MTAwMDAwOQ==/15/GOResultsFUNCTION","link")</f>
        <v/>
      </c>
      <c r="W16" t="inlineStr">
        <is>
          <t>['GO:0004663:Rab geranylgeranyltransferase activity (qval1E0)']</t>
        </is>
      </c>
      <c r="X16" s="3">
        <f>hyperlink("https://spiral.technion.ac.il/results/MTAwMDAwOQ==/15/GOResultsCOMPONENT","link")</f>
        <v/>
      </c>
      <c r="Y16" t="inlineStr">
        <is>
          <t>['GO:0005968:Rab-protein geranylgeranyltransferase complex (qval5.8E-1)', 'GO:0005770:late endosome (qval3.78E-1)']</t>
        </is>
      </c>
    </row>
    <row r="17">
      <c r="A17" s="1" t="n">
        <v>16</v>
      </c>
      <c r="B17" t="n">
        <v>6068</v>
      </c>
      <c r="C17" t="n">
        <v>15445</v>
      </c>
      <c r="D17" t="n">
        <v>80</v>
      </c>
      <c r="E17" t="n">
        <v>6320</v>
      </c>
      <c r="F17" t="n">
        <v>286</v>
      </c>
      <c r="G17" t="n">
        <v>14395</v>
      </c>
      <c r="H17" t="n">
        <v>59</v>
      </c>
      <c r="I17" t="n">
        <v>167</v>
      </c>
      <c r="J17" s="2" t="n">
        <v>-480</v>
      </c>
      <c r="K17" t="n">
        <v>0.593</v>
      </c>
      <c r="L17" t="inlineStr">
        <is>
          <t>18w,AANATL2,AGBE,Acox57D-p,Acsl,Adgf-C,Adgf-D,Adh,Adi1,Adk3,Aldh,Amph,AnxB9,Arf51F,Asph,CAH1,CAP,CDase,CG10068,CG10126,CG10165,CG10177,CG10178,CG10195,CG10208,CG10307,CG10311,CG10352,CG10361,CG10365,CG10399,CG10433,CG10512,CG10513,CG10514,CG10527,CG10562,CG10623,CG10654,CG10660,CG10799,CG10863,CG10960,CG11159,CG11241,CG11378,CG11391,CG11407,CG11426,CG1146,CG11668,CG11791,CG11878,CG11892,CG11899,CG12065,CG12171,CG12177,CG12262,CG12344,CG12355,CG12484,CG12512,CG12560,CG1271,CG12730,CG12766,CG12768,CG12811,CG12896,CG12926,CG13012,CG13124,CG13255,CG13373,CG13397,CG13458,CG1358,CG13663,CG13707,CG13716,CG13742,CG14141,CG14153,CG14291,CG1468,CG14688,CG14777,CG14778,CG14945,CG14968,CG14969,CG15098,CG15201,CG15209,CG15210,CG15412,CG1545,CG1552,CG15611,CG15706,CG15717,CG15870,CG15890,CG1640,CG1665,CG1673,CG16743,CG16799,CG16947,CG16953,CG17292,CG17508,CG17597,CG17691,CG17841,CG17896,CG18622,CG18659,CG1941,CG2118,CG2277,CG2493,CG2680,CG2765,CG2841,CG2852,CG2862,CG2930,CG30069,CG30159,CG30197,CG30285,CG3091,CG31100,CG31248,CG31344,CG31548,CG31549,CG31663,CG31676,CG3168,CG31689,CG31706,CG31710,CG31751,CG31815,CG31869,CG31974,CG31999,CG32032,CG32103,CG32195,CG32407,CG32473,CG32512,CG32521,CG32695,CG32812,CG32850,CG33052,CG33080,CG3328,CG3376,CG33941,CG3603,CG3700,CG3702,CG3764,CG3902,CG3940,CG42235,CG42390,CG42445,CG42542,CG42613,CG4297,CG4302,CG43085,CG43107,CG43313,CG43341,CG4404,CG4409,CG44245,CG45050,CG45676,CG4598,CG4829,CG5104,CG5254,CG5273,CG5321,CG5381,CG5404,CG5455,CG5498,CG5541,CG5577,CG5758,CG5793,CG5835,CG5888,CG5895,CG5953,CG5955,CG6040,CG6218,CG6287,CG6357,CG6424,CG6543,CG6701,CG6723,CG6770,CG6834,CG6845,CG6847,CG6908,CG6950,CG7029,CG7084,CG7149,CG7272,CG7372,CG7457,CG7461,CG7523,CG7530,CG7607,CG7737,CG7766,CG7800,CG7834,CG7872,CG7888,CG7966,CG8036,CG8199,CG8312,CG8321,CG8369,CG8525,CG8526,CG8547,CG8740,CG8745,CG9220,CG9436,CG9467,CG9471,CG9485,CG9507,CG9547,CG9629,CG9657,CG9664,CG9689,CG9691,CG9914,CG9917,CG9932,CHKov2,CLIP-190,CalpB,ClC-a,aay,ade2,ade3,ana,aop,apolpp,aralar1,arg,axo,baf,bdl,be,beta-Man,betaTub97EF,bnb,brk,ced-6,ci,ck,cnc</t>
        </is>
      </c>
      <c r="M17" t="inlineStr">
        <is>
          <t>[(0, 17), (0, 25), (0, 40), (1, 17), (1, 25), (1, 40), (2, 17), (2, 25), (2, 40), (5, 17), (5, 25), (5, 40), (6, 17), (6, 25), (6, 40), (8, 17), (8, 25), (8, 40), (9, 17), (9, 25), (9, 40), (10, 17), (10, 25), (10, 40), (11, 17), (11, 25), (11, 40), (12, 17), (12, 25), (12, 40), (13, 17), (13, 25), (13, 40), (14, 17), (14, 25), (14, 40), (16, 17), (16, 25), (16, 40), (18, 17), (18, 25), (18, 40), (19, 17), (19, 25), (19, 40), (21, 17), (21, 25), (21, 40), (22, 17), (22, 25), (22, 40), (23, 17), (23, 25), (23, 40), (26, 17), (26, 25), (26, 40), (27, 17), (27, 25), (27, 40), (29, 17), (29, 25), (29, 40), (30, 17), (30, 25), (30, 40), (31, 17), (31, 25), (31, 40), (32, 17), (32, 25), (32, 40), (33, 17), (33, 25), (33, 40), (34, 17), (34, 25), (34, 40), (36, 17), (36, 25), (36, 40), (41, 17), (41, 25), (41, 40), (42, 17), (42, 25), (42, 40), (43, 17), (43, 25), (43, 40), (45, 17), (45, 25), (45, 40), (46, 17), (46, 25), (46, 40), (47, 17), (47, 25), (47, 40), (48, 17), (48, 25), (48, 40), (49, 17), (49, 25), (49, 40), (50, 17), (50, 25), (50, 40), (52, 17), (52, 25), (52, 40), (55, 17), (55, 25), (55, 40), (56, 17), (56, 25), (56, 40), (58, 17), (58, 25), (58, 40), (59, 17), (59, 25), (59, 40), (61, 17), (61, 25), (61, 40), (62, 17), (62, 25), (62, 40), (63, 17), (63, 25), (63, 40), (64, 17), (64, 25), (64, 40), (65, 17), (65, 25), (65, 40), (66, 17), (66, 25), (66, 40), (68, 17), (68, 25), (68, 40), (69, 17), (69, 25), (69, 40), (71, 17), (71, 25), (71, 40), (72, 17), (72, 25), (72, 40), (73, 17), (73, 25), (73, 40), (75, 17), (75, 25), (75, 40), (77, 17), (77, 40), (78, 17), (78, 25), (78, 40), (79, 17), (79, 25), (79, 40)]</t>
        </is>
      </c>
      <c r="N17" t="n">
        <v>1697</v>
      </c>
      <c r="O17" t="n">
        <v>0.5</v>
      </c>
      <c r="P17" t="n">
        <v>0.95</v>
      </c>
      <c r="Q17" t="n">
        <v>3</v>
      </c>
      <c r="R17" t="n">
        <v>10000</v>
      </c>
      <c r="S17" t="inlineStr">
        <is>
          <t>09/05/2024, 11:49:39</t>
        </is>
      </c>
      <c r="T17" s="3">
        <f>hyperlink("https://spiral.technion.ac.il/results/MTAwMDAwOQ==/16/GOResultsPROCESS","link")</f>
        <v/>
      </c>
      <c r="U17" t="inlineStr">
        <is>
          <t>['GO:0044281:small molecule metabolic process (qval9.68E-7)', 'GO:0043436:oxoacid metabolic process (qval1.11E-6)', 'GO:0006082:organic acid metabolic process (qval7.42E-7)', 'GO:0019752:carboxylic acid metabolic process (qval5.31E-6)', 'GO:0006520:cellular amino acid metabolic process (qval6.43E-4)', 'GO:1901570:fatty acid derivative biosynthetic process (qval8.87E-4)', 'GO:0044282:small molecule catabolic process (qval9.57E-4)', 'GO:0046949:fatty-acyl-CoA biosynthetic process (qval1.02E-3)', 'GO:0044272:sulfur compound biosynthetic process (qval1.03E-3)', 'GO:0016054:organic acid catabolic process (qval1.41E-3)', 'GO:0046395:carboxylic acid catabolic process (qval1.28E-3)', 'GO:0009081:branched-chain amino acid metabolic process (qval1.44E-3)', 'GO:1901605:alpha-amino acid metabolic process (qval3.02E-3)', 'GO:0009058:biosynthetic process (qval5.83E-3)', 'GO:0009063:cellular amino acid catabolic process (qval6.32E-3)', 'GO:0035384:thioester biosynthetic process (qval6.24E-3)', 'GO:0071616:acyl-CoA biosynthetic process (qval5.88E-3)', 'GO:0006631:fatty acid metabolic process (qval6.43E-3)', 'GO:0055086:nucleobase-containing small molecule metabolic process (qval6.9E-3)', 'GO:0072522:purine-containing compound biosynthetic process (qval6.59E-3)', 'GO:0033866:nucleoside bisphosphate biosynthetic process (qval7.62E-3)', 'GO:0034030:ribonucleoside bisphosphate biosynthetic process (qval7.28E-3)', 'GO:0034033:purine nucleoside bisphosphate biosynthetic process (qval6.96E-3)', 'GO:1901568:fatty acid derivative metabolic process (qval8.01E-3)', 'GO:0044283:small molecule biosynthetic process (qval8.86E-3)', 'GO:1901137:carbohydrate derivative biosynthetic process (qval8.97E-3)', 'GO:0032787:monocarboxylic acid metabolic process (qval8.68E-3)', 'GO:1901575:organic substance catabolic process (qval1.34E-2)', 'GO:1901566:organonitrogen compound biosynthetic process (qval1.34E-2)', 'GO:0072521:purine-containing compound metabolic process (qval1.53E-2)', 'GO:0044249:cellular biosynthetic process (qval2.11E-2)', 'GO:0009056:catabolic process (qval2.43E-2)', 'GO:0035337:fatty-acyl-CoA metabolic process (qval3.09E-2)', 'GO:1901576:organic substance biosynthetic process (qval3.3E-2)', 'GO:0044248:cellular catabolic process (qval3.45E-2)', 'GO:0009152:purine ribonucleotide biosynthetic process (qval3.93E-2)', 'GO:0009150:purine ribonucleotide metabolic process (qval4.19E-2)', 'GO:0006790:sulfur compound metabolic process (qval4.64E-2)', 'GO:0006164:purine nucleotide biosynthetic process (qval4.99E-2)', 'GO:0006629:lipid metabolic process (qval5.03E-2)', 'GO:1901565:organonitrogen compound catabolic process (qval5.01E-2)', 'GO:0006163:purine nucleotide metabolic process (qval5.37E-2)', 'GO:0009260:ribonucleotide biosynthetic process (qval5.28E-2)', 'GO:0009083:branched-chain amino acid catabolic process (qval5.28E-2)', 'GO:0009259:ribonucleotide metabolic process (qval5.65E-2)', 'GO:0046390:ribose phosphate biosynthetic process (qval6.64E-2)', 'GO:0016053:organic acid biosynthetic process (qval7.36E-2)', 'GO:0046394:carboxylic acid biosynthetic process (qval7.21E-2)', 'GO:1901606:alpha-amino acid catabolic process (qval7.83E-2)', 'GO:0019693:ribose phosphate metabolic process (qval8.05E-2)', 'GO:1901135:carbohydrate derivative metabolic process (qval8.96E-2)']</t>
        </is>
      </c>
      <c r="V17" s="3">
        <f>hyperlink("https://spiral.technion.ac.il/results/MTAwMDAwOQ==/16/GOResultsFUNCTION","link")</f>
        <v/>
      </c>
      <c r="W17" t="inlineStr">
        <is>
          <t>['GO:0003824:catalytic activity (qval1.33E-4)', 'GO:0016769:transferase activity, transferring nitrogenous groups (qval2.05E-4)', 'GO:0008483:transaminase activity (qval1.36E-4)', 'GO:0016491:oxidoreductase activity (qval4.05E-4)', 'GO:0048037:cofactor binding (qval3.66E-4)', 'GO:0050662:coenzyme binding (qval7.39E-4)', 'GO:0070279:vitamin B6 binding (qval8.12E-4)', 'GO:0030170:pyridoxal phosphate binding (qval7.11E-4)', 'GO:0019842:vitamin binding (qval6.53E-3)', 'GO:0016616:oxidoreductase activity, acting on the CH-OH group of donors, NAD or NADP as acceptor (qval1.75E-2)', 'GO:0003995:acyl-CoA dehydrogenase activity (qval2.19E-2)', 'GO:0016614:oxidoreductase activity, acting on CH-OH group of donors (qval5.77E-2)', 'GO:0016903:oxidoreductase activity, acting on the aldehyde or oxo group of donors (qval6.31E-2)', 'GO:0016627:oxidoreductase activity, acting on the CH-CH group of donors (qval5.86E-2)', 'GO:0047045:testosterone 17-beta-dehydrogenase (NADP+) activity (qval1.05E-1)']</t>
        </is>
      </c>
      <c r="X17" s="3">
        <f>hyperlink("https://spiral.technion.ac.il/results/MTAwMDAwOQ==/16/GOResultsCOMPONENT","link")</f>
        <v/>
      </c>
      <c r="Y17" t="inlineStr">
        <is>
          <t>['GO:0005739:mitochondrion (qval1.76E-2)', 'GO:0044444:cytoplasmic part (qval7.31E-2)', 'GO:0005759:mitochondrial matrix (qval1.04E-1)', 'GO:0005829:cytosol (qval9E-2)']</t>
        </is>
      </c>
    </row>
    <row r="18">
      <c r="A18" s="1" t="n">
        <v>17</v>
      </c>
      <c r="B18" t="n">
        <v>6068</v>
      </c>
      <c r="C18" t="n">
        <v>15445</v>
      </c>
      <c r="D18" t="n">
        <v>80</v>
      </c>
      <c r="E18" t="n">
        <v>6320</v>
      </c>
      <c r="F18" t="n">
        <v>207</v>
      </c>
      <c r="G18" t="n">
        <v>14410</v>
      </c>
      <c r="H18" t="n">
        <v>59</v>
      </c>
      <c r="I18" t="n">
        <v>167</v>
      </c>
      <c r="J18" s="2" t="n">
        <v>-37</v>
      </c>
      <c r="K18" t="n">
        <v>0.593</v>
      </c>
      <c r="L18" t="inlineStr">
        <is>
          <t>AANATL2,AGBE,Acox57D-p,Acsl,AdSS,Adgf-C,Adgf-D,Adh,Amph,AnxB9,Arf51F,CAH1,CAP,CG10068,CG10126,CG10165,CG10177,CG10195,CG10208,CG10307,CG10311,CG10352,CG10361,CG10365,CG10433,CG10467,CG10512,CG10527,CG10621,CG10654,CG10799,CG10863,CG10932,CG11426,CG11594,CG11791,CG11899,CG12065,CG12171,CG12177,CG12262,CG12355,CG12484,CG12512,CG1271,CG12730,CG12766,CG12768,CG12811,CG12896,CG12926,CG13012,CG13124,CG13373,CG1358,CG13663,CG13707,CG14117,CG14141,CG14153,CG14688,CG14945,CG14968,CG15098,CG15209,CG1537,CG1545,CG1552,CG15611,CG15706,CG15717,CG15890,CG1665,CG1667,CG16743,CG16947,CG16953,CG17292,CG17508,CG17841,CG17896,CG18171,CG1941,CG2118,CG2277,CG2493,CG2862,CG2930,CG30159,CG30259,CG30285,CG3091,CG31235,CG31248,CG31344,CG31548,CG31549,CG31674,CG31706,CG31974,CG32032,CG32103,CG32195,CG32369,CG32407,CG32512,CG32521,CG32638,CG32695,CG33052,CG33054,CG3328,CG3376,CG33941,CG34324,CG3552,CG3603,CG3700,CG3940,CG42390,CG42445,CG4297,CG43107,CG43313,CG43341,CG4404,CG4409,CG44245,CG45676,CG4598,CG4829,CG5059,CG5104,CG5254,CG5273,CG5335,CG5404,CG5498,CG5541,CG5577,CG5758,CG5793,CG5888,CG5895,CG5953,CG5955,CG6287,CG6357,CG6424,CG6707,CG6723,CG6770,CG6834,CG6908,CG6950,CG7029,CG7084,CG7149,CG7272,CG7328,CG7372,CG7461,CG7523,CG7607,CG7737,CG7800,CG7888,CG7966,CG8199,CG8321,CG8369,CG8525,CG8526,CG8547,CG8745,CG8839,CG9114,CG9331,CG9436,CG9467,CG9471,CG9485,CG9547,CG9657,CG9664,CG9689,CG9917,CHKov2,CLIP-190,Caf1-180,CalpB,ClC-a,aay,ade3,axo,baf,bdl,beta-Man,betaTub97EF,betaggt-II,bnb,bou,brk,ced-6,cib,ck,cnc</t>
        </is>
      </c>
      <c r="M18" t="inlineStr">
        <is>
          <t>[(0, 15), (0, 17), (0, 25), (1, 15), (1, 17), (1, 25), (2, 15), (2, 17), (2, 25), (5, 15), (5, 17), (5, 25), (6, 15), (6, 17), (6, 25), (8, 15), (8, 17), (8, 25), (9, 15), (9, 17), (9, 25), (10, 15), (10, 17), (10, 25), (11, 15), (11, 17), (11, 25), (12, 15), (12, 17), (12, 25), (13, 15), (13, 17), (13, 25), (14, 15), (14, 17), (14, 25), (16, 15), (16, 17), (16, 25), (18, 15), (18, 17), (18, 25), (19, 15), (19, 17), (19, 25), (21, 15), (21, 17), (21, 25), (22, 15), (22, 17), (22, 25), (23, 15), (23, 17), (23, 25), (26, 15), (26, 17), (26, 25), (27, 15), (27, 17), (27, 25), (29, 15), (29, 17), (29, 25), (30, 15), (30, 17), (30, 25), (31, 15), (31, 17), (31, 25), (32, 15), (32, 17), (32, 25), (33, 15), (33, 17), (33, 25), (34, 15), (34, 17), (34, 25), (36, 15), (36, 17), (36, 25), (41, 15), (41, 17), (41, 25), (42, 15), (42, 17), (42, 25), (43, 15), (43, 17), (43, 25), (45, 15), (45, 17), (45, 25), (46, 15), (46, 17), (46, 25), (47, 15), (47, 17), (47, 25), (48, 15), (48, 17), (48, 25), (49, 15), (49, 17), (49, 25), (50, 15), (50, 17), (50, 25), (52, 15), (52, 17), (52, 25), (55, 15), (55, 17), (55, 25), (56, 15), (56, 17), (56, 25), (58, 15), (58, 17), (58, 25), (59, 15), (59, 17), (59, 25), (61, 15), (61, 17), (61, 25), (62, 15), (62, 17), (62, 25), (63, 15), (63, 17), (63, 25), (64, 15), (64, 17), (64, 25), (65, 15), (65, 17), (65, 25), (66, 15), (66, 17), (66, 25), (68, 15), (68, 17), (68, 25), (69, 15), (69, 17), (69, 25), (71, 15), (71, 17), (71, 25), (72, 15), (72, 17), (72, 25), (73, 15), (73, 17), (73, 25), (75, 15), (75, 17), (75, 25), (77, 17), (77, 25), (78, 15), (78, 17), (78, 25), (79, 15), (79, 17), (79, 25)]</t>
        </is>
      </c>
      <c r="N18" t="n">
        <v>434</v>
      </c>
      <c r="O18" t="n">
        <v>0.5</v>
      </c>
      <c r="P18" t="n">
        <v>0.95</v>
      </c>
      <c r="Q18" t="n">
        <v>3</v>
      </c>
      <c r="R18" t="n">
        <v>10000</v>
      </c>
      <c r="S18" t="inlineStr">
        <is>
          <t>09/05/2024, 11:49:50</t>
        </is>
      </c>
      <c r="T18" s="3">
        <f>hyperlink("https://spiral.technion.ac.il/results/MTAwMDAwOQ==/17/GOResultsPROCESS","link")</f>
        <v/>
      </c>
      <c r="U18" t="inlineStr">
        <is>
          <t>['GO:0044281:small molecule metabolic process (qval3.94E-5)', 'GO:0044282:small molecule catabolic process (qval2.7E-3)', 'GO:0043436:oxoacid metabolic process (qval5.24E-3)', 'GO:0006082:organic acid metabolic process (qval3.93E-3)', 'GO:0019752:carboxylic acid metabolic process (qval7.55E-3)', 'GO:0006520:cellular amino acid metabolic process (qval1.92E-2)', 'GO:0016054:organic acid catabolic process (qval3.39E-2)', 'GO:0046395:carboxylic acid catabolic process (qval2.97E-2)', 'GO:1901605:alpha-amino acid metabolic process (qval5.58E-2)', 'GO:0006635:fatty acid beta-oxidation (qval2.1E-1)', 'GO:0009058:biosynthetic process (qval1.95E-1)', 'GO:0044283:small molecule biosynthetic process (qval1.99E-1)', 'GO:0034440:lipid oxidation (qval2.59E-1)', 'GO:0019395:fatty acid oxidation (qval2.41E-1)', 'GO:0009068:aspartate family amino acid catabolic process (qval2.32E-1)', 'GO:0030258:lipid modification (qval3.11E-1)']</t>
        </is>
      </c>
      <c r="V18" s="3">
        <f>hyperlink("https://spiral.technion.ac.il/results/MTAwMDAwOQ==/17/GOResultsFUNCTION","link")</f>
        <v/>
      </c>
      <c r="W18" t="inlineStr">
        <is>
          <t>['GO:0016491:oxidoreductase activity (qval9.85E-5)', 'GO:0016616:oxidoreductase activity, acting on the CH-OH group of donors, NAD or NADP as acceptor (qval7.67E-5)', 'GO:0016614:oxidoreductase activity, acting on CH-OH group of donors (qval3.26E-4)', 'GO:0048037:cofactor binding (qval5.34E-4)', 'GO:0003824:catalytic activity (qval2.37E-3)', 'GO:0050662:coenzyme binding (qval2.23E-3)', 'GO:0070279:vitamin B6 binding (qval3.27E-2)', 'GO:0030170:pyridoxal phosphate binding (qval2.86E-2)', 'GO:0047045:testosterone 17-beta-dehydrogenase (NADP+) activity (qval6.88E-2)', 'GO:0016627:oxidoreductase activity, acting on the CH-CH group of donors (qval1.45E-1)']</t>
        </is>
      </c>
      <c r="X18" s="3">
        <f>hyperlink("https://spiral.technion.ac.il/results/MTAwMDAwOQ==/17/GOResultsCOMPONENT","link")</f>
        <v/>
      </c>
      <c r="Y18" t="inlineStr">
        <is>
          <t>NO TERMS</t>
        </is>
      </c>
    </row>
    <row r="19">
      <c r="A19" s="1" t="n">
        <v>18</v>
      </c>
      <c r="B19" t="n">
        <v>6068</v>
      </c>
      <c r="C19" t="n">
        <v>15445</v>
      </c>
      <c r="D19" t="n">
        <v>80</v>
      </c>
      <c r="E19" t="n">
        <v>6320</v>
      </c>
      <c r="F19" t="n">
        <v>194</v>
      </c>
      <c r="G19" t="n">
        <v>14310</v>
      </c>
      <c r="H19" t="n">
        <v>59</v>
      </c>
      <c r="I19" t="n">
        <v>163</v>
      </c>
      <c r="J19" s="2" t="n">
        <v>-105</v>
      </c>
      <c r="K19" t="n">
        <v>0.593</v>
      </c>
      <c r="L19" t="inlineStr">
        <is>
          <t>26-29-p,AANATL2,AGBE,Act79B,AdSS,Ada2b,Adgf-C,Adgf-D,Amph,AnxB10,AnxB11,AnxB9,Arc1,Arc2,Arpc4,Bet1,CAH1,CCT7,CG10103,CG10126,CG10165,CG10166,CG10361,CG10365,CG10433,CG10512,CG10527,CG11089,CG11426,CG11655,CG11753,CG11791,CG11899,CG12012,CG12065,CG12171,CG12355,CG12730,CG12811,CG12868,CG12877,CG12926,CG12991,CG13012,CG13124,CG13252,CG1358,CG13631,CG13707,CG13868,CG14141,CG14401,CG14512,CG14645,CG14688,CG14907,CG14945,CG14968,CG15019,CG15098,CG15203,CG15209,CG1529,CG1537,CG1545,CG1552,CG15611,CG15706,CG15717,CG15784,CG15890,CG1667,CG16953,CG17508,CG17739,CG17754,CG17841,CG18081,CG18343,CG18787,CG18789,CG1890,CG2065,CG2493,CG30015,CG30159,CG30466,CG30499,CG3091,CG31235,CG31344,CG31548,CG31549,CG31673,CG31705,CG31706,CG31809,CG31955,CG32032,CG32091,CG32103,CG32163,CG32195,CG32354,CG32369,CG32407,CG32512,CG32521,CG32638,CG32982,CG33052,CG33054,CG3376,CG33774,CG33941,CG34367,CG34396,CG34423,CG3500,CG3529,CG3652,CG3831,CG3940,CG40160,CG42240,CG42265,CG42342,CG42394,CG42445,CG42741,CG42764,CG42788,CG43107,CG43693,CG4409,CG4598,CG4829,CG5254,CG5758,CG5888,CG5895,CG5955,CG6006,CG6180,CG6287,CG6357,CG6465,CG6770,CG6834,CG7029,CG7054,CG7328,CG7523,CG7607,CG7737,CG7800,CG7840,CG7860,CG7888,CG8230,CG8507,CG8745,CG9394,CG9467,CG9471,CG9577,CG9664,CG9743,CHKov2,CHMP2B,CLIP-190,CalpB,Catsup,Chd64,Chmp1,Chrac-16,aay,ade3,agt,alrm,arx,baf,bbc,bdl,beta-Man,betaTub97EF,betaggt-II,brk,by,capu,cathD,ced-6,cer,cib</t>
        </is>
      </c>
      <c r="M19" t="inlineStr">
        <is>
          <t>[(0, 15), (0, 39), (0, 67), (1, 15), (1, 39), (1, 67), (2, 15), (2, 39), (2, 67), (5, 15), (5, 39), (5, 67), (6, 15), (6, 39), (6, 67), (8, 15), (8, 39), (8, 67), (9, 15), (9, 39), (9, 67), (10, 15), (10, 39), (10, 67), (11, 15), (11, 39), (11, 67), (12, 15), (12, 39), (12, 67), (13, 15), (13, 39), (13, 67), (14, 15), (14, 39), (14, 67), (16, 15), (16, 39), (16, 67), (18, 15), (18, 39), (18, 67), (19, 15), (19, 39), (19, 67), (21, 15), (21, 39), (21, 67), (22, 15), (22, 39), (22, 67), (23, 15), (23, 39), (23, 67), (26, 15), (26, 39), (26, 67), (27, 15), (27, 39), (27, 67), (29, 15), (29, 39), (29, 67), (30, 15), (30, 39), (30, 67), (31, 15), (31, 39), (31, 67), (32, 67), (33, 15), (33, 39), (33, 67), (34, 15), (34, 39), (34, 67), (36, 15), (36, 39), (36, 67), (41, 15), (41, 39), (41, 67), (42, 15), (42, 39), (42, 67), (43, 15), (43, 39), (43, 67), (45, 15), (45, 39), (45, 67), (46, 15), (46, 39), (46, 67), (47, 15), (47, 39), (47, 67), (48, 15), (48, 39), (48, 67), (49, 15), (49, 39), (49, 67), (50, 15), (50, 39), (50, 67), (52, 15), (52, 39), (52, 67), (55, 15), (55, 39), (55, 67), (56, 15), (56, 39), (56, 67), (58, 15), (58, 39), (58, 67), (59, 15), (59, 39), (59, 67), (61, 15), (61, 39), (61, 67), (62, 15), (62, 39), (62, 67), (63, 15), (63, 39), (63, 67), (64, 15), (64, 39), (64, 67), (65, 15), (65, 39), (65, 67), (66, 67), (68, 15), (68, 39), (68, 67), (69, 15), (69, 39), (69, 67), (71, 15), (71, 39), (71, 67), (72, 15), (72, 39), (72, 67), (73, 15), (73, 39), (73, 67), (75, 15), (75, 39), (75, 67), (77, 39), (77, 67), (78, 15), (78, 39), (78, 67), (79, 15), (79, 39), (79, 67)]</t>
        </is>
      </c>
      <c r="N19" t="n">
        <v>1857</v>
      </c>
      <c r="O19" t="n">
        <v>0.5</v>
      </c>
      <c r="P19" t="n">
        <v>0.95</v>
      </c>
      <c r="Q19" t="n">
        <v>3</v>
      </c>
      <c r="R19" t="n">
        <v>10000</v>
      </c>
      <c r="S19" t="inlineStr">
        <is>
          <t>09/05/2024, 11:50:02</t>
        </is>
      </c>
      <c r="T19" s="3">
        <f>hyperlink("https://spiral.technion.ac.il/results/MTAwMDAwOQ==/18/GOResultsPROCESS","link")</f>
        <v/>
      </c>
      <c r="U19" t="inlineStr">
        <is>
          <t>['GO:0032509:endosome transport via multivesicular body sorting pathway (qval1.55E-1)', 'GO:0071985:multivesicular body sorting pathway (qval7.75E-2)', 'GO:0009068:aspartate family amino acid catabolic process (qval9.57E-1)', 'GO:0044282:small molecule catabolic process (qval7.18E-1)', 'GO:0006564:L-serine biosynthetic process (qval9.88E-1)', 'GO:0019348:dolichol metabolic process (qval8.23E-1)']</t>
        </is>
      </c>
      <c r="V19" s="3">
        <f>hyperlink("https://spiral.technion.ac.il/results/MTAwMDAwOQ==/18/GOResultsFUNCTION","link")</f>
        <v/>
      </c>
      <c r="W19" t="inlineStr">
        <is>
          <t>['GO:0005544:calcium-dependent phospholipid binding (qval2.09E-1)', 'GO:0047045:testosterone 17-beta-dehydrogenase (NADP+) activity (qval2.55E-1)', 'GO:0016616:oxidoreductase activity, acting on the CH-OH group of donors, NAD or NADP as acceptor (qval3.78E-1)']</t>
        </is>
      </c>
      <c r="X19" s="3">
        <f>hyperlink("https://spiral.technion.ac.il/results/MTAwMDAwOQ==/18/GOResultsCOMPONENT","link")</f>
        <v/>
      </c>
      <c r="Y19" t="inlineStr">
        <is>
          <t>NO TERMS</t>
        </is>
      </c>
    </row>
    <row r="20">
      <c r="A20" s="1" t="n">
        <v>19</v>
      </c>
      <c r="B20" t="n">
        <v>6068</v>
      </c>
      <c r="C20" t="n">
        <v>15445</v>
      </c>
      <c r="D20" t="n">
        <v>80</v>
      </c>
      <c r="E20" t="n">
        <v>6320</v>
      </c>
      <c r="F20" t="n">
        <v>171</v>
      </c>
      <c r="G20" t="n">
        <v>14226</v>
      </c>
      <c r="H20" t="n">
        <v>57</v>
      </c>
      <c r="I20" t="n">
        <v>160</v>
      </c>
      <c r="J20" s="2" t="n">
        <v>-288</v>
      </c>
      <c r="K20" t="n">
        <v>0.593</v>
      </c>
      <c r="L20" t="inlineStr">
        <is>
          <t>AIMP1,ALiX,Adi1,Aldh,AnxB11,AnxB9,Arc1,Arc2,Arp3,Arpc4,Arpc5,AspRS,Best1,CAP,CCT4,CCT6,CCT7,CG10026,CG10126,CG10184,CG10311,CG10527,CG10562,CG10576,CG11378,CG11400,CG1146,CG11655,CG11686,CG11791,CG11899,CG11920,CG12065,CG12129,CG1236,CG12384,CG12560,CG13012,CG13117,CG13124,CG13315,CG13373,CG13377,CG13516,CG13926,CG14022,CG14253,CG14695,CG14696,CG14969,CG15098,CG15210,CG15211,CG15347,CG15362,CG15715,CG15717,CG1572,CG15784,CG16713,CG16817,CG1703,CG17224,CG17271,CG17292,CG17739,CG18012,CG18547,CG18557,CG18622,CG18787,CG2064,CG2200,CG2310,CG2493,CG2641,CG2862,CG2915,CG30154,CG30159,CG30499,CG3091,CG31326,CG31370,CG31548,CG31549,CG31673,CG31689,CG31710,CG31908,CG31937,CG32354,CG32579,CG32649,CG3308,CG33468,CG33941,CG3448,CG3558,CG3603,CG3663,CG3700,CG3740,CG40160,CG42259,CG42445,CG42542,CG43103,CG44085,CG44325,CG4496,CG4598,CG5009,CG5059,CG5110,CG5167,CG5168,CG5335,CG5381,CG5382,CG5390,CG5446,CG5577,CG5590,CG5783,CG5854,CG6287,CG6357,CG6543,CG6744,CG6903,CG7372,CG7461,CG7523,CG7668,CG7970,CG8066,CG8207,CG8209,CG8539,CG8646,CG8839,CG9356,CG9436,CG9547,CG9577,CG9917,CG9932,CHKov1,CHOp24,CalpA,Cat,Cdk4,Chmp1,Clic,Cln7,Cnb,aop,aru,awd,baf,bai,be,beta4GalNAcTB,capt,cathD,ced-6,cer,cl,cnc,cni</t>
        </is>
      </c>
      <c r="M20" t="inlineStr">
        <is>
          <t>[(0, 7), (0, 20), (0, 53), (1, 7), (1, 20), (1, 53), (2, 7), (2, 20), (2, 53), (5, 7), (5, 20), (5, 53), (6, 7), (6, 20), (6, 53), (8, 7), (8, 20), (8, 53), (9, 7), (9, 20), (9, 53), (10, 7), (10, 20), (10, 53), (11, 7), (11, 20), (11, 53), (12, 7), (12, 20), (12, 53), (13, 7), (13, 20), (13, 53), (14, 7), (14, 20), (14, 53), (16, 7), (16, 20), (16, 53), (18, 7), (18, 20), (18, 53), (19, 7), (19, 20), (19, 53), (21, 7), (21, 20), (21, 53), (22, 7), (22, 20), (22, 53), (23, 7), (23, 20), (23, 53), (26, 7), (26, 20), (26, 53), (27, 7), (27, 20), (27, 53), (29, 7), (29, 20), (29, 53), (30, 7), (30, 20), (30, 53), (31, 7), (31, 20), (31, 53), (32, 7), (33, 7), (33, 20), (33, 53), (34, 7), (34, 20), (34, 53), (36, 7), (36, 20), (36, 53), (41, 7), (41, 20), (41, 53), (42, 7), (42, 20), (42, 53), (43, 7), (43, 20), (43, 53), (45, 7), (45, 20), (45, 53), (46, 7), (46, 20), (46, 53), (47, 7), (47, 20), (47, 53), (48, 7), (48, 20), (48, 53), (49, 7), (49, 20), (49, 53), (50, 7), (50, 20), (50, 53), (52, 7), (52, 20), (52, 53), (55, 7), (55, 20), (55, 53), (56, 7), (56, 20), (56, 53), (58, 7), (58, 20), (58, 53), (59, 7), (59, 20), (59, 53), (61, 7), (61, 20), (61, 53), (62, 7), (62, 20), (62, 53), (63, 7), (63, 20), (63, 53), (64, 7), (64, 20), (64, 53), (65, 7), (65, 20), (65, 53), (68, 7), (68, 20), (68, 53), (69, 7), (69, 20), (69, 53), (71, 7), (71, 20), (71, 53), (72, 7), (72, 20), (72, 53), (73, 7), (73, 20), (73, 53), (75, 7), (75, 20), (75, 53), (78, 7), (78, 20), (78, 53), (79, 7), (79, 20), (79, 53)]</t>
        </is>
      </c>
      <c r="N20" t="n">
        <v>2526</v>
      </c>
      <c r="O20" t="n">
        <v>0.5</v>
      </c>
      <c r="P20" t="n">
        <v>0.95</v>
      </c>
      <c r="Q20" t="n">
        <v>3</v>
      </c>
      <c r="R20" t="n">
        <v>10000</v>
      </c>
      <c r="S20" t="inlineStr">
        <is>
          <t>09/05/2024, 11:50:14</t>
        </is>
      </c>
      <c r="T20" s="3">
        <f>hyperlink("https://spiral.technion.ac.il/results/MTAwMDAwOQ==/19/GOResultsPROCESS","link")</f>
        <v/>
      </c>
      <c r="U20" t="inlineStr">
        <is>
          <t>['GO:0007350:blastoderm segmentation (qval5.43E-1)', 'GO:0007015:actin filament organization (qval3.94E-1)', 'GO:0006635:fatty acid beta-oxidation (qval4.4E-1)', 'GO:0006915:apoptotic process (qval4.25E-1)', 'GO:0034440:lipid oxidation (qval4.27E-1)', 'GO:0019395:fatty acid oxidation (qval3.56E-1)', 'GO:0097435:supramolecular fiber organization (qval3.45E-1)', 'GO:0007310:oocyte dorsal/ventral axis specification (qval3.25E-1)', 'GO:0009062:fatty acid catabolic process (qval3.65E-1)', 'GO:0072329:monocarboxylic acid catabolic process (qval4E-1)', 'GO:0046677:response to antibiotic (qval4.04E-1)', 'GO:0061355:Wnt protein secretion (qval3.84E-1)']</t>
        </is>
      </c>
      <c r="V20" s="3">
        <f>hyperlink("https://spiral.technion.ac.il/results/MTAwMDAwOQ==/19/GOResultsFUNCTION","link")</f>
        <v/>
      </c>
      <c r="W20" t="inlineStr">
        <is>
          <t>['GO:0016491:oxidoreductase activity (qval4.7E-1)', 'GO:0016616:oxidoreductase activity, acting on the CH-OH group of donors, NAD or NADP as acceptor (qval4.51E-1)']</t>
        </is>
      </c>
      <c r="X20" s="3">
        <f>hyperlink("https://spiral.technion.ac.il/results/MTAwMDAwOQ==/19/GOResultsCOMPONENT","link")</f>
        <v/>
      </c>
      <c r="Y20" t="inlineStr">
        <is>
          <t>['GO:0044444:cytoplasmic part (qval1.28E-2)', 'GO:0005829:cytosol (qval9.59E-3)', 'GO:0031982:vesicle (qval8.69E-2)', 'GO:0005832:chaperonin-containing T-complex (qval1.12E-1)', 'GO:0101031:chaperone complex (qval1.53E-1)']</t>
        </is>
      </c>
    </row>
    <row r="21">
      <c r="A21" s="1" t="n">
        <v>20</v>
      </c>
      <c r="B21" t="n">
        <v>6068</v>
      </c>
      <c r="C21" t="n">
        <v>15445</v>
      </c>
      <c r="D21" t="n">
        <v>80</v>
      </c>
      <c r="E21" t="n">
        <v>6320</v>
      </c>
      <c r="F21" t="n">
        <v>120</v>
      </c>
      <c r="G21" t="n">
        <v>14271</v>
      </c>
      <c r="H21" t="n">
        <v>59</v>
      </c>
      <c r="I21" t="n">
        <v>163</v>
      </c>
      <c r="J21" s="2" t="n">
        <v>-67</v>
      </c>
      <c r="K21" t="n">
        <v>0.593</v>
      </c>
      <c r="L21" t="inlineStr">
        <is>
          <t>ATPsynE,Adi1,Aldh,AnxB11,AnxB9,ApepP,Arc42,CAP,CG10126,CG10470,CG10562,CG10581,CG10702,CG11438,CG11655,CG11699,CG11781,CG11791,CG11899,CG12262,CG12355,CG1236,CG12560,CG13252,CG13255,CG13458,CG13707,CG15093,CG15098,CG15210,CG1667,CG16771,CG16947,CG17333,CG17597,CG17739,CG18081,CG18343,CG18547,CG18622,CG18643,CG1907,CG2034,CG2082,CG2852,CG30069,CG30197,CG30285,CG3091,CG31548,CG31549,CG3168,CG31689,CG31710,CG31717,CG3224,CG32368,CG32407,CG32521,CG33052,CG33054,CG34117,CG34232,CG34417,CG34423,CG3566,CG3609,CG3714,CG3792,CG42542,CG4646,CG4729,CG5104,CG5273,CG5381,CG5455,CG5793,CG5953,CG6028,CG6115,CG6225,CG6287,CG6293,CG6523,CG6567,CG6701,CG6770,CG6903,CG7322,CG7394,CG7461,CG7668,CG7766,CG7800,CG7834,CG7920,CG8036,CG8312,CG8321,CG8397,CG8417,CG8498,CG9149,CG9231,CG9547,CG9743,CG9967,aay,alpha-Est9,awd,baf,bai,be,beta-Man,betaTub97EF,by,c11.1,cana,cathD,ck</t>
        </is>
      </c>
      <c r="M21" t="inlineStr">
        <is>
          <t>[(0, 3), (0, 44), (0, 76), (1, 3), (1, 44), (1, 76), (2, 3), (2, 44), (2, 76), (5, 3), (5, 44), (5, 76), (6, 3), (6, 44), (6, 76), (8, 3), (8, 44), (8, 76), (9, 3), (9, 44), (9, 76), (10, 3), (10, 44), (10, 76), (11, 3), (11, 44), (11, 76), (12, 3), (12, 44), (12, 76), (13, 3), (13, 44), (13, 76), (14, 3), (14, 44), (14, 76), (16, 3), (16, 44), (16, 76), (18, 3), (18, 44), (18, 76), (19, 3), (19, 44), (19, 76), (21, 3), (21, 44), (21, 76), (22, 3), (22, 44), (22, 76), (23, 3), (23, 44), (23, 76), (26, 3), (26, 44), (26, 76), (27, 3), (27, 44), (27, 76), (29, 3), (29, 44), (29, 76), (30, 3), (30, 44), (30, 76), (31, 3), (31, 44), (31, 76), (32, 44), (32, 76), (33, 3), (33, 44), (33, 76), (34, 3), (34, 44), (34, 76), (36, 3), (36, 44), (36, 76), (41, 3), (41, 44), (41, 76), (42, 3), (42, 44), (42, 76), (43, 3), (43, 44), (43, 76), (45, 3), (45, 44), (45, 76), (46, 44), (46, 76), (47, 3), (47, 44), (47, 76), (48, 3), (48, 44), (48, 76), (49, 3), (49, 44), (49, 76), (50, 3), (50, 44), (50, 76), (52, 3), (52, 44), (52, 76), (55, 3), (55, 44), (55, 76), (56, 3), (56, 44), (56, 76), (58, 3), (58, 44), (58, 76), (59, 3), (59, 44), (59, 76), (61, 3), (61, 44), (61, 76), (62, 3), (62, 44), (62, 76), (63, 3), (63, 44), (63, 76), (64, 3), (64, 44), (64, 76), (65, 3), (65, 44), (65, 76), (68, 3), (68, 44), (68, 76), (69, 3), (69, 44), (69, 76), (70, 44), (71, 3), (71, 44), (71, 76), (72, 3), (72, 44), (72, 76), (73, 3), (73, 44), (73, 76), (75, 3), (75, 44), (75, 76), (77, 44), (77, 76), (78, 3), (78, 44), (78, 76), (79, 3), (79, 44), (79, 76)]</t>
        </is>
      </c>
      <c r="N21" t="n">
        <v>229</v>
      </c>
      <c r="O21" t="n">
        <v>0.75</v>
      </c>
      <c r="P21" t="n">
        <v>0.9</v>
      </c>
      <c r="Q21" t="n">
        <v>3</v>
      </c>
      <c r="R21" t="n">
        <v>10000</v>
      </c>
      <c r="S21" t="inlineStr">
        <is>
          <t>09/05/2024, 11:50:25</t>
        </is>
      </c>
      <c r="T21" s="3">
        <f>hyperlink("https://spiral.technion.ac.il/results/MTAwMDAwOQ==/20/GOResultsPROCESS","link")</f>
        <v/>
      </c>
      <c r="U21" t="inlineStr">
        <is>
          <t>['GO:0006564:L-serine biosynthetic process (qval1E0)', 'GO:0044281:small molecule metabolic process (qval1E0)']</t>
        </is>
      </c>
      <c r="V21" s="3">
        <f>hyperlink("https://spiral.technion.ac.il/results/MTAwMDAwOQ==/20/GOResultsFUNCTION","link")</f>
        <v/>
      </c>
      <c r="W21" t="inlineStr">
        <is>
          <t>['GO:0003995:acyl-CoA dehydrogenase activity (qval1.14E-2)', 'GO:0016491:oxidoreductase activity (qval7.35E-3)', 'GO:0050662:coenzyme binding (qval1.03E-2)', 'GO:0048037:cofactor binding (qval1.32E-2)', 'GO:0003824:catalytic activity (qval6.05E-2)', 'GO:1901681:sulfur compound binding (qval8.53E-2)', 'GO:0000062:fatty-acyl-CoA binding (qval7.75E-2)', 'GO:1901567:fatty acid derivative binding (qval6.78E-2)', 'GO:0036094:small molecule binding (qval1.11E-1)']</t>
        </is>
      </c>
      <c r="X21" s="3">
        <f>hyperlink("https://spiral.technion.ac.il/results/MTAwMDAwOQ==/20/GOResultsCOMPONENT","link")</f>
        <v/>
      </c>
      <c r="Y21" t="inlineStr">
        <is>
          <t>['GO:0044444:cytoplasmic part (qval6.14E-3)', 'GO:0005739:mitochondrion (qval4.5E-2)']</t>
        </is>
      </c>
    </row>
    <row r="22">
      <c r="A22" s="1" t="n">
        <v>21</v>
      </c>
      <c r="B22" t="n">
        <v>6068</v>
      </c>
      <c r="C22" t="n">
        <v>15445</v>
      </c>
      <c r="D22" t="n">
        <v>80</v>
      </c>
      <c r="E22" t="n">
        <v>6320</v>
      </c>
      <c r="F22" t="n">
        <v>174</v>
      </c>
      <c r="G22" t="n">
        <v>14295</v>
      </c>
      <c r="H22" t="n">
        <v>58</v>
      </c>
      <c r="I22" t="n">
        <v>165</v>
      </c>
      <c r="J22" s="2" t="n">
        <v>-226</v>
      </c>
      <c r="K22" t="n">
        <v>0.593</v>
      </c>
      <c r="L22" t="inlineStr">
        <is>
          <t>AANATL2,Act79B,AdSS,Adgf-C,Adgf-D,Adk3,Amph,AnxB9,Atg101,CAH1,CG10177,CG10307,CG10352,CG10365,CG10433,CG10654,CG11127,CG11753,CG11791,CG12065,CG12105,CG12163,CG12177,CG12355,CG12484,CG12730,CG12768,CG12896,CG12926,CG12991,CG12992,CG13124,CG13295,CG1358,CG13631,CG13707,CG14141,CG14688,CG14945,CG14968,CG15098,CG15203,CG15209,CG15210,CG1537,CG1545,CG1552,CG15611,CG15890,CG1667,CG16790,CG16947,CG17508,CG17739,CG17841,CG17896,CG18081,CG2004,CG2493,CG2930,CG30015,CG30159,CG30259,CG30285,CG3077,CG3091,CG31235,CG31344,CG31549,CG31674,CG31705,CG31706,CG31937,CG31955,CG31974,CG32103,CG32195,CG32196,CG32354,CG32368,CG32407,CG32512,CG32638,CG32850,CG32982,CG33054,CG3376,CG3394,CG33958,CG34367,CG34423,CG3630,CG3831,CG3940,CG40160,CG42240,CG42265,CG42331,CG42342,CG42394,CG42445,CG42741,CG42764,CG42788,CG42806,CG4302,CG43341,CG43693,CG4404,CG4409,CG44245,CG45676,CG4829,CG4858,CG4872,CG5104,CG5273,CG5498,CG5758,CG5793,CG5888,CG5955,CG6115,CG6175,CG6287,CG6357,CG6465,CG6701,CG6723,CG6770,CG6834,CG6950,CG6983,CG7029,CG7084,CG7149,CG7328,CG7341,CG7461,CG7607,CG7824,CG7888,CG8321,CG8369,CG8397,CG8417,CG8547,CG8745,CG9394,CG9467,CG9471,CHKov1,CHKov2,CLIP-190,CdGAPr,Cdk4,Chd64,CheB42c,Cks30A,aay,ade3,alrm,arx,baf,bbc,bdl,betaTub97EF,blow,bnb,brk,by,capu,ced-6,cnc</t>
        </is>
      </c>
      <c r="M22" t="inlineStr">
        <is>
          <t>[(0, 35), (0, 37), (0, 57), (1, 35), (1, 37), (1, 57), (2, 35), (2, 37), (2, 57), (5, 35), (5, 37), (5, 57), (6, 35), (6, 37), (6, 57), (8, 35), (8, 37), (8, 57), (9, 35), (9, 37), (9, 57), (10, 35), (10, 37), (10, 57), (11, 35), (11, 37), (11, 57), (12, 35), (12, 37), (12, 57), (13, 35), (13, 37), (13, 57), (14, 35), (14, 37), (14, 57), (16, 35), (16, 37), (16, 57), (18, 35), (18, 37), (18, 57), (19, 35), (19, 37), (19, 57), (21, 35), (21, 37), (21, 57), (22, 35), (22, 37), (22, 57), (23, 35), (23, 37), (23, 57), (26, 35), (26, 37), (26, 57), (27, 35), (27, 37), (27, 57), (29, 35), (29, 37), (29, 57), (30, 35), (30, 37), (30, 57), (31, 35), (31, 37), (31, 57), (32, 35), (32, 37), (32, 57), (33, 35), (33, 37), (33, 57), (34, 35), (34, 37), (34, 57), (36, 35), (36, 37), (36, 57), (41, 35), (41, 37), (41, 57), (42, 35), (42, 37), (42, 57), (43, 35), (43, 37), (43, 57), (45, 35), (45, 37), (45, 57), (46, 35), (46, 37), (46, 57), (47, 35), (47, 37), (47, 57), (48, 35), (48, 37), (48, 57), (49, 35), (49, 37), (49, 57), (50, 35), (50, 37), (50, 57), (52, 35), (52, 37), (52, 57), (55, 35), (55, 37), (55, 57), (56, 35), (56, 37), (56, 57), (58, 35), (58, 37), (58, 57), (59, 35), (59, 37), (59, 57), (61, 35), (61, 37), (61, 57), (62, 35), (62, 37), (62, 57), (63, 35), (63, 37), (63, 57), (64, 35), (64, 37), (64, 57), (65, 35), (65, 37), (65, 57), (66, 35), (66, 37), (66, 57), (68, 35), (68, 37), (68, 57), (69, 35), (69, 37), (69, 57), (71, 35), (71, 37), (71, 57), (72, 35), (72, 37), (72, 57), (73, 35), (73, 37), (73, 57), (75, 35), (75, 37), (75, 57), (78, 35), (78, 37), (78, 57), (79, 35), (79, 37), (79, 57)]</t>
        </is>
      </c>
      <c r="N22" t="n">
        <v>3150</v>
      </c>
      <c r="O22" t="n">
        <v>0.5</v>
      </c>
      <c r="P22" t="n">
        <v>0.95</v>
      </c>
      <c r="Q22" t="n">
        <v>3</v>
      </c>
      <c r="R22" t="n">
        <v>10000</v>
      </c>
      <c r="S22" t="inlineStr">
        <is>
          <t>09/05/2024, 11:50:37</t>
        </is>
      </c>
      <c r="T22" s="3">
        <f>hyperlink("https://spiral.technion.ac.il/results/MTAwMDAwOQ==/21/GOResultsPROCESS","link")</f>
        <v/>
      </c>
      <c r="U22" t="inlineStr">
        <is>
          <t>NO TERMS</t>
        </is>
      </c>
      <c r="V22" s="3">
        <f>hyperlink("https://spiral.technion.ac.il/results/MTAwMDAwOQ==/21/GOResultsFUNCTION","link")</f>
        <v/>
      </c>
      <c r="W22" t="inlineStr">
        <is>
          <t>NO TERMS</t>
        </is>
      </c>
      <c r="X22" s="3">
        <f>hyperlink("https://spiral.technion.ac.il/results/MTAwMDAwOQ==/21/GOResultsCOMPONENT","link")</f>
        <v/>
      </c>
      <c r="Y22" t="inlineStr">
        <is>
          <t>NO TERMS</t>
        </is>
      </c>
    </row>
    <row r="23">
      <c r="A23" s="1" t="n">
        <v>22</v>
      </c>
      <c r="B23" t="n">
        <v>6068</v>
      </c>
      <c r="C23" t="n">
        <v>15445</v>
      </c>
      <c r="D23" t="n">
        <v>80</v>
      </c>
      <c r="E23" t="n">
        <v>6320</v>
      </c>
      <c r="F23" t="n">
        <v>160</v>
      </c>
      <c r="G23" t="n">
        <v>14331</v>
      </c>
      <c r="H23" t="n">
        <v>58</v>
      </c>
      <c r="I23" t="n">
        <v>161</v>
      </c>
      <c r="J23" s="2" t="n">
        <v>-26</v>
      </c>
      <c r="K23" t="n">
        <v>0.593</v>
      </c>
      <c r="L23" t="inlineStr">
        <is>
          <t>Acox57D-p,AdSL,AdSS,Aldh,AnxB11,AnxB9,Arc42,Arl1,Arpc4,Arpc5,Atg2,CAP,CG10126,CG10165,CG10166,CG10311,CG10376,CG10425,CG10562,CG10638,CG10932,CG11089,CG11444,CG1146,CG11699,CG11781,CG11791,CG11899,CG12012,CG12512,CG12811,CG12896,CG13124,CG13364,CG13369,CG13663,CG13751,CG13994,CG1418,CG14966,CG14969,CG14985,CG15019,CG15098,CG1532,CG15362,CG15611,CG15715,CG15717,CG1662,CG1665,CG1667,CG16953,CG17224,CG17271,CG17333,CG17508,CG17597,CG17739,CG17765,CG1785,CG17896,CG18094,CG18343,CG18787,CG18789,CG2118,CG2200,CG2493,CG2915,CG30159,CG30456,CG30499,CG3091,CG31548,CG31549,CG3164,CG3165,CG31673,CG31710,CG31937,CG31955,CG32039,CG32103,CG32196,CG32354,CG32368,CG32407,CG32638,CG3267,CG3394,CG33941,CG34423,CG3566,CG3603,CG3781,CG3831,CG40160,CG4025,CG42867,CG4390,CG4585,CG4592,CG4594,CG4880,CG5104,CG5377,CG5381,CG5590,CG5850,CG5854,CG5953,CG6180,CG6287,CG6357,CG6523,CG6567,CG6701,CG7006,CG7272,CG7461,CG7523,CG7668,CG7834,CG7970,CG8176,CG8191,CG8360,CG8498,CG8507,CG8602,CG8839,CG8860,CG9302,CG9331,CG9436,CG9577,CG9664,CG9684,CG9795,CG9917,CHKov1,CHMP2B,CHOp24,Catsup,Chmp1,aay,ade5,awd,baf,bai,bdg,be,beta-Man,beta4GalNAcTB,betaCOP,betaTub97EF,cathD,cib,cnc</t>
        </is>
      </c>
      <c r="M23" t="inlineStr">
        <is>
          <t>[(0, 7), (0, 44), (0, 54), (1, 7), (1, 44), (1, 54), (2, 7), (2, 44), (2, 54), (5, 7), (5, 44), (5, 54), (6, 7), (6, 44), (6, 54), (8, 7), (8, 44), (8, 54), (9, 7), (9, 44), (9, 54), (10, 7), (10, 44), (10, 54), (11, 7), (11, 44), (11, 54), (12, 7), (12, 44), (12, 54), (13, 7), (13, 44), (13, 54), (14, 7), (14, 44), (14, 54), (16, 7), (16, 44), (16, 54), (18, 7), (18, 44), (18, 54), (19, 7), (19, 44), (19, 54), (21, 7), (21, 44), (21, 54), (22, 7), (22, 44), (22, 54), (23, 7), (23, 44), (23, 54), (26, 7), (26, 44), (26, 54), (27, 7), (27, 44), (27, 54), (29, 7), (29, 44), (29, 54), (30, 7), (30, 44), (30, 54), (31, 7), (31, 44), (31, 54), (32, 7), (33, 7), (33, 44), (33, 54), (34, 7), (34, 44), (34, 54), (36, 7), (36, 44), (36, 54), (41, 7), (41, 44), (41, 54), (42, 7), (42, 44), (42, 54), (43, 7), (43, 44), (43, 54), (45, 7), (45, 44), (45, 54), (46, 7), (46, 44), (46, 54), (47, 7), (47, 44), (47, 54), (48, 7), (48, 44), (48, 54), (49, 7), (49, 44), (49, 54), (50, 7), (50, 44), (50, 54), (52, 7), (52, 44), (52, 54), (55, 7), (55, 44), (55, 54), (56, 7), (56, 44), (56, 54), (58, 7), (58, 44), (58, 54), (59, 7), (59, 44), (59, 54), (61, 7), (61, 44), (61, 54), (62, 7), (62, 44), (62, 54), (63, 7), (63, 44), (63, 54), (64, 7), (64, 44), (64, 54), (65, 7), (65, 44), (65, 54), (68, 7), (68, 44), (68, 54), (69, 7), (69, 44), (69, 54), (70, 44), (71, 7), (71, 44), (71, 54), (72, 7), (72, 44), (72, 54), (73, 7), (73, 44), (73, 54), (75, 7), (75, 44), (75, 54), (78, 7), (78, 44), (78, 54), (79, 7), (79, 44), (79, 54)]</t>
        </is>
      </c>
      <c r="N23" t="n">
        <v>2043</v>
      </c>
      <c r="O23" t="n">
        <v>0.5</v>
      </c>
      <c r="P23" t="n">
        <v>0.9</v>
      </c>
      <c r="Q23" t="n">
        <v>3</v>
      </c>
      <c r="R23" t="n">
        <v>10000</v>
      </c>
      <c r="S23" t="inlineStr">
        <is>
          <t>09/05/2024, 11:50:49</t>
        </is>
      </c>
      <c r="T23" s="3">
        <f>hyperlink("https://spiral.technion.ac.il/results/MTAwMDAwOQ==/22/GOResultsPROCESS","link")</f>
        <v/>
      </c>
      <c r="U23" t="inlineStr">
        <is>
          <t>['GO:0044281:small molecule metabolic process (qval1.57E-3)', 'GO:0044282:small molecule catabolic process (qval1.78E-2)', 'GO:0009062:fatty acid catabolic process (qval6.62E-2)', 'GO:0019752:carboxylic acid metabolic process (qval5.93E-2)', 'GO:0072329:monocarboxylic acid catabolic process (qval5.11E-2)', 'GO:0032787:monocarboxylic acid metabolic process (qval4.64E-2)', 'GO:0006631:fatty acid metabolic process (qval3.99E-2)', 'GO:0043436:oxoacid metabolic process (qval4.5E-2)', 'GO:0006082:organic acid metabolic process (qval4E-2)', 'GO:0016054:organic acid catabolic process (qval4.28E-2)', 'GO:0046395:carboxylic acid catabolic process (qval3.89E-2)', 'GO:0098754:detoxification (qval3.57E-2)', 'GO:0006635:fatty acid beta-oxidation (qval6.99E-2)', 'GO:0034440:lipid oxidation (qval1.05E-1)', 'GO:0019395:fatty acid oxidation (qval9.84E-2)', 'GO:0006081:cellular aldehyde metabolic process (qval2.2E-1)', 'GO:0032509:endosome transport via multivesicular body sorting pathway (qval2.07E-1)', 'GO:0071985:multivesicular body sorting pathway (qval1.95E-1)', 'GO:0044242:cellular lipid catabolic process (qval2.06E-1)', 'GO:0006564:L-serine biosynthetic process (qval1.97E-1)', 'GO:0070861:regulation of protein exit from endoplasmic reticulum (qval1.87E-1)', 'GO:0061355:Wnt protein secretion (qval1.79E-1)']</t>
        </is>
      </c>
      <c r="V23" s="3">
        <f>hyperlink("https://spiral.technion.ac.il/results/MTAwMDAwOQ==/22/GOResultsFUNCTION","link")</f>
        <v/>
      </c>
      <c r="W23" t="inlineStr">
        <is>
          <t>['GO:0016491:oxidoreductase activity (qval9E-4)', 'GO:0048037:cofactor binding (qval1.59E-2)', 'GO:0016616:oxidoreductase activity, acting on the CH-OH group of donors, NAD or NADP as acceptor (qval2.84E-2)', 'GO:0003824:catalytic activity (qval3.69E-2)', 'GO:0016614:oxidoreductase activity, acting on CH-OH group of donors (qval5.63E-2)', 'GO:0050662:coenzyme binding (qval5.5E-2)', 'GO:0016863:intramolecular oxidoreductase activity, transposing C=C bonds (qval1.75E-1)', 'GO:0000062:fatty-acyl-CoA binding (qval1.53E-1)', 'GO:1901567:fatty acid derivative binding (qval1.36E-1)', 'GO:0016421:CoA carboxylase activity (qval1.36E-1)', 'GO:0004485:methylcrotonoyl-CoA carboxylase activity (qval1.24E-1)', 'GO:0016885:ligase activity, forming carbon-carbon bonds (qval1.14E-1)', 'GO:1901681:sulfur compound binding (qval1.12E-1)']</t>
        </is>
      </c>
      <c r="X23" s="3">
        <f>hyperlink("https://spiral.technion.ac.il/results/MTAwMDAwOQ==/22/GOResultsCOMPONENT","link")</f>
        <v/>
      </c>
      <c r="Y23" t="inlineStr">
        <is>
          <t>['GO:0044444:cytoplasmic part (qval5.15E-7)', 'GO:0005739:mitochondrion (qval2.35E-2)', 'GO:0044424:intracellular part (qval1.77E-2)', 'GO:0005829:cytosol (qval5.68E-2)', 'GO:0044464:cell part (qval6.28E-2)', 'GO:0031982:vesicle (qval1.07E-1)']</t>
        </is>
      </c>
    </row>
    <row r="24">
      <c r="A24" s="1" t="n">
        <v>23</v>
      </c>
      <c r="B24" t="n">
        <v>6068</v>
      </c>
      <c r="C24" t="n">
        <v>15445</v>
      </c>
      <c r="D24" t="n">
        <v>80</v>
      </c>
      <c r="E24" t="n">
        <v>6320</v>
      </c>
      <c r="F24" t="n">
        <v>166</v>
      </c>
      <c r="G24" t="n">
        <v>14213</v>
      </c>
      <c r="H24" t="n">
        <v>58</v>
      </c>
      <c r="I24" t="n">
        <v>160</v>
      </c>
      <c r="J24" s="2" t="n">
        <v>-54</v>
      </c>
      <c r="K24" t="n">
        <v>0.593</v>
      </c>
      <c r="L24" t="inlineStr">
        <is>
          <t>28SrRNA-Psi:CR40596,AdSL,Adi1,Ahcy,Aldh,Alg-2,AnxB11,AnxB9,Arc42,Arpc1,Arpc4,Ask1,Atg3,Atg4a,Best1,CAP,CCT2,CCT4,CG10026,CG10126,CG10165,CG10184,CG10311,CG10413,CG10527,CG10562,CG10576,CG10660,CG10916,CG11134,CG11334,CG11378,CG11590,CG11655,CG11686,CG11699,CG11791,CG11899,CG12012,CG12065,CG1208,CG12163,CG1236,CG12384,CG12560,CG13124,CG13369,CG13373,CG1418,CG14220,CG14229,CG14715,CG15098,CG15210,CG1532,CG15715,CG16713,CG16721,CG1703,CG17292,CG17333,CG17597,CG17739,CG17904,CG18259,CG18547,CG18622,CG1882,CG1890,CG2310,CG2493,CG2862,CG30159,CG30380,CG3091,CG31548,CG31549,CG31673,CG31689,CG31710,CG32354,CG32407,CG32579,CG3308,CG34163,CG3448,CG3566,CG3609,CG3663,CG3700,CG3740,CG3760,CG4038,CG4041,CG42259,CG42445,CG42542,CG43103,CG43107,CG44085,CG4592,CG4666,CG4822,CG5009,CG5059,CG5110,CG5112,CG5167,CG5168,CG5254,CG5346,CG5355,CG5381,CG5382,CG5446,CG5482,CG5953,CG6287,CG6357,CG6523,CG6567,CG6701,CG6903,CG7130,CG7324,CG7372,CG7461,CG7523,CG7668,CG7834,CG8036,CG8066,CG8207,CG8331,CG8525,CG8646,CG9125,CG9231,CG9436,CG9547,CG9586,CG9669,CG9932,CNBP,Calr,Cdc42,Ced-12,Chc,Chd64,Chmp1,Clic,aay,alphaCOP,awd,baf,bai,be,beta-Man,betaGlu,bmm,capt,cathD,ced-6,cl,cnc,cni</t>
        </is>
      </c>
      <c r="M24" t="inlineStr">
        <is>
          <t>[(0, 3), (0, 7), (0, 20), (1, 3), (1, 7), (1, 20), (2, 3), (2, 7), (2, 20), (5, 3), (5, 7), (5, 20), (6, 3), (6, 7), (6, 20), (8, 3), (8, 7), (8, 20), (9, 3), (9, 7), (9, 20), (10, 3), (10, 7), (10, 20), (11, 3), (11, 7), (11, 20), (12, 3), (12, 7), (12, 20), (13, 3), (13, 7), (13, 20), (14, 3), (14, 7), (14, 20), (16, 3), (16, 7), (16, 20), (18, 3), (18, 7), (18, 20), (19, 3), (19, 7), (19, 20), (21, 3), (21, 7), (21, 20), (22, 3), (22, 7), (22, 20), (23, 3), (23, 7), (23, 20), (26, 3), (26, 7), (26, 20), (27, 3), (27, 7), (27, 20), (29, 3), (29, 7), (30, 3), (30, 7), (30, 20), (31, 3), (31, 7), (31, 20), (33, 3), (33, 7), (33, 20), (34, 3), (34, 7), (34, 20), (36, 3), (36, 7), (36, 20), (41, 3), (41, 7), (41, 20), (42, 3), (42, 7), (42, 20), (43, 3), (43, 7), (43, 20), (45, 3), (45, 7), (45, 20), (46, 3), (46, 7), (46, 20), (47, 3), (47, 7), (47, 20), (48, 3), (48, 7), (48, 20), (49, 3), (49, 7), (49, 20), (50, 3), (50, 7), (50, 20), (52, 3), (52, 7), (52, 20), (55, 3), (55, 7), (55, 20), (56, 3), (56, 7), (56, 20), (58, 3), (58, 7), (58, 20), (59, 3), (59, 7), (59, 20), (61, 3), (61, 7), (61, 20), (62, 3), (62, 7), (62, 20), (63, 3), (63, 7), (63, 20), (64, 3), (64, 7), (64, 20), (65, 3), (65, 7), (65, 20), (66, 7), (68, 3), (68, 7), (68, 20), (69, 3), (69, 7), (69, 20), (71, 3), (71, 7), (71, 20), (72, 3), (72, 7), (72, 20), (73, 3), (73, 7), (73, 20), (75, 3), (75, 7), (75, 20), (77, 7), (78, 3), (78, 7), (78, 20), (79, 3), (79, 7), (79, 20)]</t>
        </is>
      </c>
      <c r="N24" t="n">
        <v>1437</v>
      </c>
      <c r="O24" t="n">
        <v>0.5</v>
      </c>
      <c r="P24" t="n">
        <v>0.9</v>
      </c>
      <c r="Q24" t="n">
        <v>3</v>
      </c>
      <c r="R24" t="n">
        <v>10000</v>
      </c>
      <c r="S24" t="inlineStr">
        <is>
          <t>09/05/2024, 11:51:01</t>
        </is>
      </c>
      <c r="T24" s="3">
        <f>hyperlink("https://spiral.technion.ac.il/results/MTAwMDAwOQ==/23/GOResultsPROCESS","link")</f>
        <v/>
      </c>
      <c r="U24" t="inlineStr">
        <is>
          <t>['GO:0009070:serine family amino acid biosynthetic process (qval1.28E-1)', 'GO:0070304:positive regulation of stress-activated protein kinase signaling cascade (qval1.18E-1)', 'GO:0032874:positive regulation of stress-activated MAPK cascade (qval7.89E-2)', 'GO:0046330:positive regulation of JNK cascade (qval5.92E-2)', 'GO:0009069:serine family amino acid metabolic process (qval8.32E-2)', 'GO:1901607:alpha-amino acid biosynthetic process (qval1.12E-1)', 'GO:0008652:cellular amino acid biosynthetic process (qval9.59E-2)', 'GO:0009066:aspartate family amino acid metabolic process (qval8.39E-2)', 'GO:0007015:actin filament organization (qval7.48E-2)', 'GO:0065008:regulation of biological quality (qval1.19E-1)', 'GO:0097435:supramolecular fiber organization (qval1.89E-1)', 'GO:0043410:positive regulation of MAPK cascade (qval1.79E-1)', 'GO:0070302:regulation of stress-activated protein kinase signaling cascade (qval1.66E-1)', 'GO:0032872:regulation of stress-activated MAPK cascade (qval1.54E-1)', 'GO:0046328:regulation of JNK cascade (qval1.43E-1)', 'GO:0007310:oocyte dorsal/ventral axis specification (qval1.49E-1)', 'GO:0043085:positive regulation of catalytic activity (qval2.27E-1)', 'GO:0008103:oocyte microtubule cytoskeleton polarization (qval2.27E-1)', 'GO:0032989:cellular component morphogenesis (qval2.26E-1)', 'GO:0006564:L-serine biosynthetic process (qval2.18E-1)', 'GO:0006909:phagocytosis (qval2.08E-1)']</t>
        </is>
      </c>
      <c r="V24" s="3">
        <f>hyperlink("https://spiral.technion.ac.il/results/MTAwMDAwOQ==/23/GOResultsFUNCTION","link")</f>
        <v/>
      </c>
      <c r="W24" t="inlineStr">
        <is>
          <t>['GO:0016491:oxidoreductase activity (qval3.05E-2)', 'GO:0048037:cofactor binding (qval1.23E-1)', 'GO:0003995:acyl-CoA dehydrogenase activity (qval4.73E-1)']</t>
        </is>
      </c>
      <c r="X24" s="3">
        <f>hyperlink("https://spiral.technion.ac.il/results/MTAwMDAwOQ==/23/GOResultsCOMPONENT","link")</f>
        <v/>
      </c>
      <c r="Y24" t="inlineStr">
        <is>
          <t>['GO:0005829:cytosol (qval2.18E-4)', 'GO:0044444:cytoplasmic part (qval2.43E-3)']</t>
        </is>
      </c>
    </row>
    <row r="25">
      <c r="A25" s="1" t="n">
        <v>24</v>
      </c>
      <c r="B25" t="n">
        <v>6068</v>
      </c>
      <c r="C25" t="n">
        <v>15445</v>
      </c>
      <c r="D25" t="n">
        <v>80</v>
      </c>
      <c r="E25" t="n">
        <v>6320</v>
      </c>
      <c r="F25" t="n">
        <v>179</v>
      </c>
      <c r="G25" t="n">
        <v>14357</v>
      </c>
      <c r="H25" t="n">
        <v>59</v>
      </c>
      <c r="I25" t="n">
        <v>164</v>
      </c>
      <c r="J25" s="2" t="n">
        <v>-36</v>
      </c>
      <c r="K25" t="n">
        <v>0.593</v>
      </c>
      <c r="L25" t="inlineStr">
        <is>
          <t>26-29-p,AdSS,Ahcy,AnxB11,AnxB9,ApepP,Arc1,Arc2,Arf51F,Arpc4,Arpc5,Axs,CCT3,CCT5,CCT6,CCT7,CG10103,CG10126,CG10165,CG10166,CG10376,CG10445,CG10469,CG10527,CG10638,CG10674,CG10932,CG1103,CG11089,CG11103,CG11334,CG11444,CG11655,CG11699,CG11791,CG11899,CG12012,CG12065,CG12112,CG12163,CG1236,CG12384,CG12560,CG12730,CG12811,CG13012,CG13124,CG13373,CG13663,CG13751,CG14715,CG14907,CG15019,CG15098,CG1529,CG1532,CG15362,CG15535,CG15611,CG15717,CG15784,CG15914,CG1637,CG1667,CG16953,CG17271,CG17292,CG17508,CG17739,CG17754,CG17765,CG17896,CG18081,CG18094,CG18343,CG18787,CG18789,CG1882,CG1890,CG2065,CG2118,CG2493,CG2611,CG30159,CG30499,CG3091,CG31370,CG31548,CG31549,CG31673,CG31674,CG31731,CG31937,CG31955,CG32039,CG32091,CG32103,CG32163,CG32195,CG32354,CG32407,CG32638,CG32649,CG33052,CG3376,CG33774,CG3394,CG33941,CG34163,CG34324,CG34396,CG34423,CG3448,CG3652,CG3700,CG3735,CG3831,CG3939,CG40160,CG42239,CG42445,CG43107,CG4390,CG4592,CG4593,CG4598,CG5059,CG5167,CG5254,CG5382,CG5532,CG5721,CG5745,CG5953,CG6006,CG6180,CG6287,CG6357,CG7054,CG7372,CG7523,CG7840,CG8176,CG8191,CG8507,CG8602,CG8860,CG8891,CG9331,CG9577,CG9643,CG9663,CG9664,CG9743,CG9917,CG9967,CHKov1,CHMP2B,CIAPIN1,Catsup,Cdk4,Chd64,Chmp1,aay,agt,alpha-PheRS,aph-1,arx,baf,bai,beta-Man,betaTub97EF,bmm,capu,cathD,ced-6,cer,cib,cnc</t>
        </is>
      </c>
      <c r="M25" t="inlineStr">
        <is>
          <t>[(0, 7), (0, 15), (0, 39), (1, 7), (1, 15), (1, 39), (2, 7), (2, 15), (2, 39), (5, 7), (5, 15), (5, 39), (6, 7), (6, 15), (6, 39), (8, 7), (8, 15), (8, 39), (9, 7), (9, 15), (9, 39), (10, 7), (10, 15), (10, 39), (11, 7), (11, 15), (11, 39), (12, 7), (12, 15), (12, 39), (13, 7), (13, 15), (13, 39), (14, 7), (14, 15), (14, 39), (16, 7), (16, 15), (16, 39), (18, 7), (18, 15), (18, 39), (19, 7), (19, 15), (19, 39), (21, 7), (21, 15), (21, 39), (22, 7), (22, 15), (22, 39), (23, 7), (23, 15), (23, 39), (26, 7), (26, 15), (26, 39), (27, 7), (27, 15), (27, 39), (29, 7), (29, 15), (29, 39), (30, 7), (30, 15), (30, 39), (31, 7), (31, 15), (31, 39), (32, 7), (33, 7), (33, 15), (33, 39), (34, 7), (34, 15), (34, 39), (36, 7), (36, 15), (36, 39), (41, 7), (41, 15), (41, 39), (42, 7), (42, 15), (42, 39), (43, 7), (43, 15), (43, 39), (45, 7), (45, 15), (45, 39), (46, 7), (46, 15), (46, 39), (47, 7), (47, 15), (47, 39), (48, 7), (48, 15), (48, 39), (49, 7), (49, 15), (49, 39), (50, 7), (50, 15), (50, 39), (52, 7), (52, 15), (52, 39), (55, 7), (55, 15), (55, 39), (56, 7), (56, 15), (56, 39), (58, 7), (58, 15), (58, 39), (59, 7), (59, 15), (59, 39), (61, 7), (61, 15), (61, 39), (62, 7), (62, 15), (62, 39), (63, 7), (63, 15), (63, 39), (64, 7), (64, 15), (64, 39), (65, 7), (65, 15), (65, 39), (66, 7), (66, 15), (66, 39), (68, 7), (68, 15), (68, 39), (69, 7), (69, 15), (69, 39), (71, 7), (71, 15), (71, 39), (72, 7), (72, 15), (72, 39), (73, 7), (73, 15), (73, 39), (75, 7), (75, 15), (75, 39), (77, 7), (78, 7), (78, 15), (78, 39), (79, 7), (79, 15), (79, 39)]</t>
        </is>
      </c>
      <c r="N25" t="n">
        <v>220</v>
      </c>
      <c r="O25" t="n">
        <v>0.5</v>
      </c>
      <c r="P25" t="n">
        <v>0.9</v>
      </c>
      <c r="Q25" t="n">
        <v>3</v>
      </c>
      <c r="R25" t="n">
        <v>10000</v>
      </c>
      <c r="S25" t="inlineStr">
        <is>
          <t>09/05/2024, 11:51:13</t>
        </is>
      </c>
      <c r="T25" s="3">
        <f>hyperlink("https://spiral.technion.ac.il/results/MTAwMDAwOQ==/24/GOResultsPROCESS","link")</f>
        <v/>
      </c>
      <c r="U25" t="inlineStr">
        <is>
          <t>['GO:0032509:endosome transport via multivesicular body sorting pathway (qval1.35E-1)', 'GO:0071985:multivesicular body sorting pathway (qval6.77E-2)', 'GO:0006564:L-serine biosynthetic process (qval1E0)', 'GO:0019348:dolichol metabolic process (qval1E0)']</t>
        </is>
      </c>
      <c r="V25" s="3">
        <f>hyperlink("https://spiral.technion.ac.il/results/MTAwMDAwOQ==/24/GOResultsFUNCTION","link")</f>
        <v/>
      </c>
      <c r="W25" t="inlineStr">
        <is>
          <t>['GO:0016618:hydroxypyruvate reductase activity (qval1.44E-3)', 'GO:0008465:glycerate dehydrogenase activity (qval7.22E-4)', 'GO:0030267:glyoxylate reductase (NADP) activity (qval4.81E-4)', 'GO:0051287:NAD binding (qval1.13E-2)', 'GO:0016616:oxidoreductase activity, acting on the CH-OH group of donors, NAD or NADP as acceptor (qval3.18E-2)', 'GO:0016614:oxidoreductase activity, acting on CH-OH group of donors (qval8.57E-2)', 'GO:0016860:intramolecular oxidoreductase activity (qval1.19E-1)', 'GO:0016863:intramolecular oxidoreductase activity, transposing C=C bonds (qval1.93E-1)']</t>
        </is>
      </c>
      <c r="X25" s="3">
        <f>hyperlink("https://spiral.technion.ac.il/results/MTAwMDAwOQ==/24/GOResultsCOMPONENT","link")</f>
        <v/>
      </c>
      <c r="Y25" t="inlineStr">
        <is>
          <t>['GO:0044444:cytoplasmic part (qval9.67E-7)', 'GO:0005832:chaperonin-containing T-complex (qval5.13E-3)', 'GO:0101031:chaperone complex (qval7.79E-3)', 'GO:0005829:cytosol (qval1.59E-2)', 'GO:0031982:vesicle (qval5.21E-2)']</t>
        </is>
      </c>
    </row>
    <row r="26">
      <c r="A26" s="1" t="n">
        <v>25</v>
      </c>
      <c r="B26" t="n">
        <v>6068</v>
      </c>
      <c r="C26" t="n">
        <v>15445</v>
      </c>
      <c r="D26" t="n">
        <v>80</v>
      </c>
      <c r="E26" t="n">
        <v>6320</v>
      </c>
      <c r="F26" t="n">
        <v>245</v>
      </c>
      <c r="G26" t="n">
        <v>14419</v>
      </c>
      <c r="H26" t="n">
        <v>59</v>
      </c>
      <c r="I26" t="n">
        <v>168</v>
      </c>
      <c r="J26" s="2" t="n">
        <v>-57</v>
      </c>
      <c r="K26" t="n">
        <v>0.593</v>
      </c>
      <c r="L26" t="inlineStr">
        <is>
          <t>AANATL2,AGBE,AdSS,Ada2b,Adgf-C,Adgf-D,Adh,Amph,AnxB10,AnxB11,AnxB9,Arc2,Arf51F,Axs,CAH1,CCT7,CG10126,CG10165,CG10166,CG10177,CG10361,CG10365,CG10376,CG10433,CG10469,CG10512,CG10527,CG10602,CG10654,CG11103,CG11334,CG11426,CG11444,CG11655,CG11753,CG11791,CG11899,CG12012,CG12065,CG12105,CG12107,CG12171,CG12355,CG12384,CG12484,CG12560,CG12698,CG12730,CG12768,CG12811,CG12926,CG13012,CG13014,CG13124,CG13252,CG13373,CG1358,CG13631,CG13663,CG13707,CG14141,CG14401,CG14512,CG14645,CG14688,CG14777,CG14907,CG14945,CG14968,CG15019,CG15098,CG15168,CG15209,CG1529,CG15362,CG1537,CG1545,CG1552,CG15611,CG15706,CG15717,CG15784,CG15890,CG15914,CG1667,CG16953,CG17271,CG17292,CG17508,CG17739,CG17754,CG17841,CG17896,CG18081,CG18171,CG18343,CG1882,CG1890,CG2065,CG2118,CG2493,CG30022,CG30159,CG30259,CG30285,CG3091,CG31235,CG31344,CG31370,CG31548,CG31549,CG31673,CG31674,CG31705,CG31706,CG31937,CG31955,CG31974,CG32032,CG32103,CG32195,CG32369,CG32407,CG32512,CG32521,CG32638,CG32649,CG32695,CG32982,CG33052,CG33054,CG3376,CG33774,CG3394,CG33941,CG34324,CG34367,CG34423,CG3448,CG3500,CG3700,CG3831,CG3887,CG3940,CG40160,CG42394,CG42445,CG42489,CG42697,CG42764,CG42788,CG4297,CG43107,CG43341,CG43693,CG4409,CG45676,CG4592,CG4593,CG4598,CG4829,CG4858,CG5059,CG5167,CG5254,CG5273,CG5541,CG5758,CG5793,CG5830,CG5888,CG5895,CG5953,CG5955,CG6006,CG6180,CG6287,CG6357,CG6424,CG6465,CG6770,CG6834,CG6908,CG6950,CG7029,CG7054,CG7110,CG7149,CG7328,CG7372,CG7523,CG7607,CG7737,CG7800,CG7824,CG7860,CG7888,CG7966,CG8176,CG8230,CG8321,CG8417,CG8507,CG8526,CG8602,CG8745,CG9272,CG9331,CG9394,CG9467,CG9471,CG9643,CG9663,CG9664,CG9691,CG9917,CG9967,CHKov1,CHKov2,CLIP-190,CalpB,Catsup,Cdk4,Chd64,Chmp1,aay,ade3,aph-1,arx,baf,bark,bdl,beta-Man,betaTub97EF,betaggt-II,blow,bmm,bnb,bou,brk,capu,ced-6,cib,ck,cnc</t>
        </is>
      </c>
      <c r="M26" t="inlineStr">
        <is>
          <t>[(0, 15), (0, 17), (0, 39), (1, 15), (1, 17), (1, 39), (2, 15), (2, 17), (2, 39), (5, 15), (5, 17), (5, 39), (6, 15), (6, 17), (6, 39), (8, 15), (8, 17), (8, 39), (9, 15), (9, 17), (9, 39), (10, 15), (10, 17), (10, 39), (11, 15), (11, 17), (11, 39), (12, 15), (12, 17), (12, 39), (13, 15), (13, 17), (13, 39), (14, 15), (14, 17), (14, 39), (16, 15), (16, 17), (16, 39), (18, 15), (18, 17), (18, 39), (19, 15), (19, 17), (19, 39), (21, 15), (21, 17), (21, 39), (22, 15), (22, 17), (22, 39), (23, 15), (23, 17), (23, 39), (26, 15), (26, 17), (26, 39), (27, 15), (27, 17), (27, 39), (29, 15), (29, 17), (29, 39), (30, 15), (30, 17), (30, 39), (31, 15), (31, 17), (31, 39), (32, 15), (32, 17), (32, 39), (33, 15), (33, 17), (33, 39), (34, 15), (34, 17), (34, 39), (36, 15), (36, 17), (36, 39), (41, 15), (41, 17), (41, 39), (42, 15), (42, 17), (42, 39), (43, 15), (43, 17), (43, 39), (45, 15), (45, 17), (45, 39), (46, 15), (46, 17), (46, 39), (47, 15), (47, 17), (47, 39), (48, 15), (48, 17), (48, 39), (49, 15), (49, 17), (49, 39), (50, 15), (50, 17), (50, 39), (52, 15), (52, 17), (52, 39), (55, 15), (55, 17), (55, 39), (56, 15), (56, 17), (56, 39), (58, 15), (58, 17), (58, 39), (59, 15), (59, 17), (59, 39), (61, 15), (61, 17), (61, 39), (62, 15), (62, 17), (62, 39), (63, 15), (63, 17), (63, 39), (64, 15), (64, 17), (64, 39), (65, 15), (65, 17), (65, 39), (66, 15), (66, 17), (66, 39), (68, 15), (68, 17), (68, 39), (69, 15), (69, 17), (69, 39), (71, 15), (71, 17), (71, 39), (72, 15), (72, 17), (72, 39), (73, 15), (73, 17), (73, 39), (75, 15), (75, 17), (75, 39), (77, 15), (77, 17), (77, 39), (78, 15), (78, 17), (78, 39), (79, 15), (79, 17), (79, 39)]</t>
        </is>
      </c>
      <c r="N26" t="n">
        <v>981</v>
      </c>
      <c r="O26" t="n">
        <v>0.5</v>
      </c>
      <c r="P26" t="n">
        <v>0.9</v>
      </c>
      <c r="Q26" t="n">
        <v>3</v>
      </c>
      <c r="R26" t="n">
        <v>10000</v>
      </c>
      <c r="S26" t="inlineStr">
        <is>
          <t>09/05/2024, 11:51:24</t>
        </is>
      </c>
      <c r="T26" s="3">
        <f>hyperlink("https://spiral.technion.ac.il/results/MTAwMDAwOQ==/25/GOResultsPROCESS","link")</f>
        <v/>
      </c>
      <c r="U26" t="inlineStr">
        <is>
          <t>['GO:0006520:cellular amino acid metabolic process (qval4.46E-1)', 'GO:1901605:alpha-amino acid metabolic process (qval7.64E-1)', 'GO:0044281:small molecule metabolic process (qval6.68E-1)']</t>
        </is>
      </c>
      <c r="V26" s="3">
        <f>hyperlink("https://spiral.technion.ac.il/results/MTAwMDAwOQ==/25/GOResultsFUNCTION","link")</f>
        <v/>
      </c>
      <c r="W26" t="inlineStr">
        <is>
          <t>['GO:0016616:oxidoreductase activity, acting on the CH-OH group of donors, NAD or NADP as acceptor (qval3.66E-2)', 'GO:0016614:oxidoreductase activity, acting on CH-OH group of donors (qval7.73E-2)', 'GO:0016618:hydroxypyruvate reductase activity (qval1.31E-1)', 'GO:0008465:glycerate dehydrogenase activity (qval9.82E-2)', 'GO:0030267:glyoxylate reductase (NADP) activity (qval7.85E-2)', 'GO:0005544:calcium-dependent phospholipid binding (qval6.55E-2)', 'GO:0016835:carbon-oxygen lyase activity (qval1.2E-1)', 'GO:0048037:cofactor binding (qval1.11E-1)', 'GO:0047045:testosterone 17-beta-dehydrogenase (NADP+) activity (qval1.06E-1)', 'GO:0016491:oxidoreductase activity (qval1.39E-1)']</t>
        </is>
      </c>
      <c r="X26" s="3">
        <f>hyperlink("https://spiral.technion.ac.il/results/MTAwMDAwOQ==/25/GOResultsCOMPONENT","link")</f>
        <v/>
      </c>
      <c r="Y26" t="inlineStr">
        <is>
          <t>['GO:0044444:cytoplasmic part (qval1.31E-1)']</t>
        </is>
      </c>
    </row>
    <row r="27">
      <c r="A27" s="1" t="n">
        <v>26</v>
      </c>
      <c r="B27" t="n">
        <v>6068</v>
      </c>
      <c r="C27" t="n">
        <v>15445</v>
      </c>
      <c r="D27" t="n">
        <v>80</v>
      </c>
      <c r="E27" t="n">
        <v>6320</v>
      </c>
      <c r="F27" t="n">
        <v>144</v>
      </c>
      <c r="G27" t="n">
        <v>14317</v>
      </c>
      <c r="H27" t="n">
        <v>60</v>
      </c>
      <c r="I27" t="n">
        <v>167</v>
      </c>
      <c r="J27" s="2" t="n">
        <v>-81</v>
      </c>
      <c r="K27" t="n">
        <v>0.593</v>
      </c>
      <c r="L27" t="inlineStr">
        <is>
          <t>26-29-p,AdSS,Ahcy,AnxB9,Archease,Arpc4,Arpc5,AspRS,Atg2,Atg9,CCT3,CCT6,CG10165,CG10166,CG10469,CG10527,CG10638,CG1103,CG11309,CG11444,CG11655,CG11699,CG11791,CG11999,CG12384,CG12560,CG12811,CG13124,CG13516,CG13751,CG14715,CG14969,CG15019,CG15098,CG15099,CG15210,CG1529,CG1532,CG15362,CG15611,CG15784,CG17224,CG17264,CG17271,CG17333,CG17508,CG17597,CG17765,CG18094,CG18343,CG1882,CG2064,CG2065,CG2129,CG2493,CG2611,CG30159,CG30499,CG3091,CG31370,CG31548,CG31549,CG3165,CG31673,CG31731,CG31937,CG31955,CG32195,CG32407,CG32473,CG32576,CG32638,CG3267,CG33052,CG3308,CG3348,CG33941,CG34423,CG3566,CG3663,CG3700,CG3939,CG40160,CG4038,CG42239,CG42445,CG4390,CG4496,CG4592,CG4598,CG5004,CG5059,CG5167,CG5254,CG5346,CG5377,CG5382,CG5532,CG5704,CG5721,CG5953,CG6180,CG6230,CG6287,CG6357,CG6523,CG6638,CG6701,CG6903,CG7054,CG7324,CG7523,CG7556,CG7840,CG8066,CG8176,CG8191,CG8209,CG8319,CG8498,CG8507,CG8646,CG8860,CG9248,CG9331,CG9577,CG9664,CG9743,CG9917,CG9992,CHKov1,CHMP2B,CIAPIN1,Cat,Catsup,aay,baz,betaTub97EF,bmm,capt,ced-6,cer,cl,cnc</t>
        </is>
      </c>
      <c r="M27" t="inlineStr">
        <is>
          <t>[(0, 7), (0, 28), (0, 39), (1, 7), (1, 28), (1, 39), (2, 7), (2, 28), (2, 39), (5, 7), (5, 28), (5, 39), (6, 7), (6, 28), (6, 39), (8, 7), (8, 28), (8, 39), (9, 7), (9, 28), (9, 39), (10, 7), (10, 28), (10, 39), (11, 7), (11, 28), (11, 39), (12, 7), (12, 28), (12, 39), (13, 7), (13, 28), (13, 39), (14, 7), (14, 28), (14, 39), (16, 7), (16, 28), (16, 39), (18, 7), (18, 28), (18, 39), (19, 7), (19, 28), (19, 39), (21, 7), (21, 28), (21, 39), (22, 7), (22, 28), (22, 39), (23, 7), (23, 28), (23, 39), (26, 7), (26, 28), (26, 39), (27, 7), (27, 28), (27, 39), (29, 7), (29, 28), (29, 39), (30, 7), (30, 28), (30, 39), (31, 7), (31, 28), (31, 39), (32, 7), (33, 7), (33, 28), (33, 39), (34, 7), (34, 28), (34, 39), (36, 7), (36, 28), (36, 39), (41, 7), (41, 28), (41, 39), (42, 7), (42, 28), (42, 39), (43, 7), (43, 28), (43, 39), (45, 7), (45, 28), (45, 39), (46, 7), (46, 28), (46, 39), (47, 7), (47, 28), (47, 39), (48, 7), (48, 28), (48, 39), (49, 7), (49, 28), (49, 39), (50, 7), (50, 28), (50, 39), (52, 7), (52, 28), (52, 39), (55, 7), (55, 28), (55, 39), (56, 7), (56, 28), (56, 39), (58, 7), (58, 28), (58, 39), (59, 7), (59, 28), (59, 39), (61, 7), (61, 28), (61, 39), (62, 7), (62, 28), (62, 39), (63, 7), (63, 28), (63, 39), (64, 7), (64, 28), (64, 39), (65, 7), (65, 28), (65, 39), (66, 7), (66, 28), (66, 39), (68, 7), (68, 28), (68, 39), (69, 7), (69, 28), (69, 39), (70, 7), (70, 28), (71, 7), (71, 28), (71, 39), (72, 7), (72, 28), (72, 39), (73, 7), (73, 28), (73, 39), (75, 7), (75, 28), (75, 39), (77, 7), (77, 28), (78, 7), (78, 28), (78, 39), (79, 7), (79, 28), (79, 39)]</t>
        </is>
      </c>
      <c r="N27" t="n">
        <v>1733</v>
      </c>
      <c r="O27" t="n">
        <v>0.5</v>
      </c>
      <c r="P27" t="n">
        <v>0.9</v>
      </c>
      <c r="Q27" t="n">
        <v>3</v>
      </c>
      <c r="R27" t="n">
        <v>10000</v>
      </c>
      <c r="S27" t="inlineStr">
        <is>
          <t>09/05/2024, 11:51:36</t>
        </is>
      </c>
      <c r="T27" s="3">
        <f>hyperlink("https://spiral.technion.ac.il/results/MTAwMDAwOQ==/26/GOResultsPROCESS","link")</f>
        <v/>
      </c>
      <c r="U27" t="inlineStr">
        <is>
          <t>['GO:0044282:small molecule catabolic process (qval1E0)', 'GO:0019348:dolichol metabolic process (qval1E0)']</t>
        </is>
      </c>
      <c r="V27" s="3">
        <f>hyperlink("https://spiral.technion.ac.il/results/MTAwMDAwOQ==/26/GOResultsFUNCTION","link")</f>
        <v/>
      </c>
      <c r="W27" t="inlineStr">
        <is>
          <t>['GO:0016491:oxidoreductase activity (qval3.69E-2)', 'GO:0016616:oxidoreductase activity, acting on the CH-OH group of donors, NAD or NADP as acceptor (qval1.22E-1)', 'GO:0004529:exodeoxyribonuclease activity (qval8.7E-2)', "GO:0016895:exodeoxyribonuclease activity, producing 5'-phosphomonoesters (qval6.53E-2)", 'GO:0016614:oxidoreductase activity, acting on CH-OH group of donors (qval1.4E-1)', 'GO:0003824:catalytic activity (qval1.28E-1)', 'GO:0016863:intramolecular oxidoreductase activity, transposing C=C bonds (qval1.26E-1)', 'GO:0047134:protein-disulfide reductase activity (qval1.36E-1)', 'GO:0008297:single-stranded DNA exodeoxyribonuclease activity (qval1.21E-1)']</t>
        </is>
      </c>
      <c r="X27" s="3">
        <f>hyperlink("https://spiral.technion.ac.il/results/MTAwMDAwOQ==/26/GOResultsCOMPONENT","link")</f>
        <v/>
      </c>
      <c r="Y27" t="inlineStr">
        <is>
          <t>['GO:0044444:cytoplasmic part (qval2.62E-6)', 'GO:0044424:intracellular part (qval3.19E-2)', 'GO:0012505:endomembrane system (qval3.02E-2)', 'GO:0005829:cytosol (qval4.78E-2)', 'GO:0044464:cell part (qval8.57E-2)', 'GO:0101031:chaperone complex (qval7.29E-2)']</t>
        </is>
      </c>
    </row>
    <row r="28">
      <c r="A28" s="1" t="n">
        <v>27</v>
      </c>
      <c r="B28" t="n">
        <v>6068</v>
      </c>
      <c r="C28" t="n">
        <v>15445</v>
      </c>
      <c r="D28" t="n">
        <v>80</v>
      </c>
      <c r="E28" t="n">
        <v>6320</v>
      </c>
      <c r="F28" t="n">
        <v>169</v>
      </c>
      <c r="G28" t="n">
        <v>14328</v>
      </c>
      <c r="H28" t="n">
        <v>60</v>
      </c>
      <c r="I28" t="n">
        <v>164</v>
      </c>
      <c r="J28" s="2" t="n">
        <v>-237</v>
      </c>
      <c r="K28" t="n">
        <v>0.593</v>
      </c>
      <c r="L28" t="inlineStr">
        <is>
          <t>26-29-p,ALiX,Acox57D-p,Adi1,AdipoR,Aldh,AnxB9,ApepP,Arc42,Arl1,Arpc5,Atg9,Bem46,CAP,CG10126,CG10311,CG10562,CG10638,CG10674,CG10932,CG11151,CG11590,CG11655,CG11699,CG11781,CG11899,CG12012,CG12093,CG1236,CG12384,CG12811,CG13124,CG13369,CG13373,CG13751,CG13907,CG13994,CG14210,CG1440,CG14511,CG15098,CG15210,CG1532,CG15535,CG15611,CG1628,CG1665,CG16721,CG17027,CG17266,CG17271,CG17278,CG17333,CG17508,CG17597,CG17834,CG1785,CG17896,CG18012,CG18081,CG18094,CG1827,CG18343,CG18473,CG18547,CG18622,CG18787,CG18789,CG2065,CG2200,CG2493,CG2641,CG30159,CG30499,CG3091,CG31548,CG31549,CG3164,CG31673,CG31937,CG32103,CG32163,CG32407,CG32473,CG3301,CG3394,CG33941,CG34423,CG3609,CG3663,CG3678,CG3702,CG3704,CG3902,CG3961,CG40160,CG4025,CG43107,CG4390,CG4572,CG4585,CG4592,CG4594,CG4598,CG4666,CG4822,CG5044,CG5167,CG5355,CG5377,CG5381,CG5390,CG5532,CG5577,CG5590,CG5707,CG5721,CG5862,CG5885,CG5973,CG6287,CG6543,CG6567,CG6701,CG6903,CG7054,CG7231,CG7272,CG7394,CG7461,CG7834,CG7872,CG7970,CG8036,CG8066,CG8128,CG8207,CG8312,CG8331,CG8360,CG8498,CG8507,CG8839,CG9248,CG9331,CG9360,CG9577,CG9664,CG9669,CG9684,CG9917,CG9967,CHKov1,CHOp24,Calr,Catsup,Clic,Cln7,ade5,aru,awd,bai,be,beta-Man,beta4GalNAcTB,betaTub97EF,c12.2,cathD,cl</t>
        </is>
      </c>
      <c r="M28" t="inlineStr">
        <is>
          <t>[(0, 7), (0, 44), (0, 74), (1, 7), (1, 44), (1, 74), (2, 7), (2, 44), (2, 74), (5, 7), (5, 44), (5, 74), (6, 7), (6, 44), (6, 74), (8, 7), (8, 44), (8, 74), (9, 7), (9, 44), (9, 74), (10, 7), (10, 44), (10, 74), (11, 7), (11, 44), (11, 74), (12, 7), (12, 44), (12, 74), (13, 7), (13, 44), (13, 74), (14, 7), (14, 44), (14, 74), (16, 7), (16, 44), (16, 74), (18, 7), (18, 44), (18, 74), (19, 7), (19, 44), (19, 74), (21, 7), (21, 44), (21, 74), (22, 7), (22, 44), (22, 74), (23, 7), (23, 44), (23, 74), (26, 7), (26, 44), (26, 74), (27, 7), (27, 44), (27, 74), (29, 7), (29, 44), (29, 74), (30, 7), (30, 44), (30, 74), (31, 7), (31, 44), (31, 74), (32, 74), (33, 7), (33, 44), (33, 74), (34, 7), (34, 44), (34, 74), (36, 7), (36, 44), (36, 74), (41, 7), (41, 44), (41, 74), (42, 7), (42, 44), (42, 74), (43, 7), (43, 44), (43, 74), (45, 7), (45, 44), (45, 74), (46, 7), (46, 44), (46, 74), (47, 7), (47, 44), (47, 74), (48, 7), (48, 44), (48, 74), (49, 7), (49, 44), (49, 74), (50, 7), (50, 44), (50, 74), (52, 7), (52, 44), (52, 74), (55, 7), (55, 44), (55, 74), (56, 7), (56, 44), (56, 74), (58, 7), (58, 44), (58, 74), (59, 7), (59, 44), (59, 74), (61, 7), (61, 44), (61, 74), (62, 7), (62, 44), (62, 74), (63, 7), (63, 44), (63, 74), (64, 7), (64, 44), (64, 74), (65, 7), (65, 44), (65, 74), (66, 74), (68, 7), (68, 44), (68, 74), (69, 7), (69, 44), (69, 74), (70, 44), (70, 74), (71, 7), (71, 44), (71, 74), (72, 7), (72, 44), (72, 74), (73, 7), (73, 44), (73, 74), (75, 7), (75, 44), (75, 74), (77, 74), (78, 7), (78, 44), (78, 74), (79, 7), (79, 44), (79, 74)]</t>
        </is>
      </c>
      <c r="N28" t="n">
        <v>1916</v>
      </c>
      <c r="O28" t="n">
        <v>0.5</v>
      </c>
      <c r="P28" t="n">
        <v>0.9</v>
      </c>
      <c r="Q28" t="n">
        <v>3</v>
      </c>
      <c r="R28" t="n">
        <v>10000</v>
      </c>
      <c r="S28" t="inlineStr">
        <is>
          <t>09/05/2024, 11:51:49</t>
        </is>
      </c>
      <c r="T28" s="3">
        <f>hyperlink("https://spiral.technion.ac.il/results/MTAwMDAwOQ==/27/GOResultsPROCESS","link")</f>
        <v/>
      </c>
      <c r="U28" t="inlineStr">
        <is>
          <t>['GO:0044282:small molecule catabolic process (qval2.13E-5)', 'GO:0016054:organic acid catabolic process (qval6.56E-4)', 'GO:0046395:carboxylic acid catabolic process (qval4.37E-4)', 'GO:0009062:fatty acid catabolic process (qval3.39E-4)', 'GO:0072329:monocarboxylic acid catabolic process (qval3.89E-4)', 'GO:0006635:fatty acid beta-oxidation (qval8.99E-4)', 'GO:0034440:lipid oxidation (qval1.61E-3)', 'GO:0019395:fatty acid oxidation (qval1.41E-3)', 'GO:0006631:fatty acid metabolic process (qval8.08E-3)', 'GO:0032787:monocarboxylic acid metabolic process (qval8.62E-3)', 'GO:0044242:cellular lipid catabolic process (qval8.56E-3)', 'GO:0044281:small molecule metabolic process (qval1.64E-2)', 'GO:0030258:lipid modification (qval2.9E-2)', 'GO:0019752:carboxylic acid metabolic process (qval3.63E-2)', 'GO:0055114:oxidation-reduction process (qval3.4E-2)', 'GO:0098754:detoxification (qval3.26E-2)', 'GO:0009056:catabolic process (qval4.41E-2)', 'GO:0043436:oxoacid metabolic process (qval4.24E-2)', 'GO:0006082:organic acid metabolic process (qval4.02E-2)', 'GO:1901575:organic substance catabolic process (qval6.01E-2)', 'GO:0016042:lipid catabolic process (qval6.25E-2)', 'GO:0044255:cellular lipid metabolic process (qval1.59E-1)', 'GO:0006081:cellular aldehyde metabolic process (qval1.85E-1)', 'GO:0061355:Wnt protein secretion (qval1.87E-1)']</t>
        </is>
      </c>
      <c r="V28" s="3">
        <f>hyperlink("https://spiral.technion.ac.il/results/MTAwMDAwOQ==/27/GOResultsFUNCTION","link")</f>
        <v/>
      </c>
      <c r="W28" t="inlineStr">
        <is>
          <t>['GO:0003824:catalytic activity (qval2.52E-5)', 'GO:0050662:coenzyme binding (qval2.92E-4)', 'GO:0016491:oxidoreductase activity (qval2.41E-4)', 'GO:0004300:enoyl-CoA hydratase activity (qval1.67E-3)', 'GO:0048037:cofactor binding (qval2.67E-3)', 'GO:0016616:oxidoreductase activity, acting on the CH-OH group of donors, NAD or NADP as acceptor (qval3.63E-3)', 'GO:0051287:NAD binding (qval6.04E-3)', 'GO:0016863:intramolecular oxidoreductase activity, transposing C=C bonds (qval5.56E-3)', 'GO:0016614:oxidoreductase activity, acting on CH-OH group of donors (qval9.33E-3)', 'GO:1901681:sulfur compound binding (qval1.33E-2)', 'GO:0004165:dodecenoyl-CoA delta-isomerase activity (qval1.64E-2)', 'GO:0016618:hydroxypyruvate reductase activity (qval1.51E-2)', 'GO:0008465:glycerate dehydrogenase activity (qval1.39E-2)', 'GO:0030267:glyoxylate reductase (NADP) activity (qval1.29E-2)', 'GO:0016860:intramolecular oxidoreductase activity (qval5.26E-2)', 'GO:0004303:estradiol 17-beta-dehydrogenase activity (qval8.98E-2)', 'GO:0000062:fatty-acyl-CoA binding (qval8.71E-2)', 'GO:1901567:fatty acid derivative binding (qval8.22E-2)', 'GO:0003995:acyl-CoA dehydrogenase activity (qval7.79E-2)']</t>
        </is>
      </c>
      <c r="X28" s="3">
        <f>hyperlink("https://spiral.technion.ac.il/results/MTAwMDAwOQ==/27/GOResultsCOMPONENT","link")</f>
        <v/>
      </c>
      <c r="Y28" t="inlineStr">
        <is>
          <t>['GO:0044444:cytoplasmic part (qval4.78E-8)', 'GO:0005829:cytosol (qval7.77E-3)', 'GO:0005739:mitochondrion (qval1.05E-2)', 'GO:0044424:intracellular part (qval1.29E-2)', 'GO:0044464:cell part (qval1.56E-1)']</t>
        </is>
      </c>
    </row>
    <row r="29">
      <c r="A29" s="1" t="n">
        <v>28</v>
      </c>
      <c r="B29" t="n">
        <v>6068</v>
      </c>
      <c r="C29" t="n">
        <v>15445</v>
      </c>
      <c r="D29" t="n">
        <v>80</v>
      </c>
      <c r="E29" t="n">
        <v>6320</v>
      </c>
      <c r="F29" t="n">
        <v>193</v>
      </c>
      <c r="G29" t="n">
        <v>14355</v>
      </c>
      <c r="H29" t="n">
        <v>59</v>
      </c>
      <c r="I29" t="n">
        <v>167</v>
      </c>
      <c r="J29" s="2" t="n">
        <v>-44</v>
      </c>
      <c r="K29" t="n">
        <v>0.593</v>
      </c>
      <c r="L29" t="inlineStr">
        <is>
          <t>AANATL2,Adi1,Aldh,Alp4,AnxB10,AnxB11,AnxB9,Arf51F,Asph,Atg3,CAP,CG10126,CG10208,CG10307,CG10311,CG10399,CG10433,CG10467,CG10512,CG10513,CG10514,CG10527,CG10562,CG10654,CG10799,CG10863,CG11159,CG11241,CG11275,CG11378,CG11426,CG1146,CG11655,CG11668,CG11753,CG11791,CG11899,CG12065,CG12107,CG12171,CG12262,CG12344,CG12355,CG12560,CG1271,CG12926,CG13012,CG13124,CG13255,CG13373,CG13631,CG13663,CG14401,CG14688,CG14777,CG14969,CG15093,CG15098,CG15201,CG15210,CG15630,CG15706,CG15717,CG15870,CG15890,CG1640,CG16743,CG16947,CG17265,CG17271,CG17292,CG17691,CG17739,CG17841,CG17896,CG18081,CG18343,CG18622,CG2493,CG2641,CG2841,CG2862,CG30069,CG30159,CG30197,CG30285,CG3091,CG31100,CG31300,CG31548,CG31549,CG31626,CG31663,CG31673,CG31676,CG31689,CG31710,CG31937,CG31999,CG32032,CG32368,CG32452,CG33056,CG33080,CG33941,CG3603,CG3700,CG42259,CG42390,CG42394,CG42445,CG42542,CG4302,CG4404,CG44325,CG45050,CG4598,CG4752,CG5104,CG5167,CG5381,CG5541,CG5577,CG5590,CG5758,CG5793,CG5835,CG5888,CG5895,CG5953,CG6023,CG6028,CG6180,CG6287,CG6357,CG6543,CG6834,CG6847,CG6903,CG6908,CG6950,CG7029,CG7054,CG7110,CG7272,CG7341,CG7372,CG7461,CG7523,CG7530,CG7800,CG7860,CG7872,CG7888,CG7920,CG8086,CG8312,CG8507,CG8547,CG8740,CG9319,CG9436,CG9471,CG9547,CG9689,CG9691,CG9917,CG9932,CG9967,CHKov1,CHKov2,Cdk4,Ced-12,Chd64,Chmp1,abo,alpha-Est8,alpha-Est9,aop,arx,axo,baf,barr,bdl,be,betaTub97EF,blow,bnb,bou,ced-6,cher,ci,cnc</t>
        </is>
      </c>
      <c r="M29" t="inlineStr">
        <is>
          <t>[(0, 17), (0, 40), (0, 53), (1, 17), (1, 40), (1, 53), (2, 17), (2, 40), (2, 53), (5, 17), (5, 40), (5, 53), (6, 17), (6, 40), (6, 53), (8, 17), (8, 40), (8, 53), (9, 17), (9, 40), (9, 53), (10, 17), (10, 40), (10, 53), (11, 17), (11, 40), (11, 53), (12, 17), (12, 40), (12, 53), (13, 17), (13, 40), (13, 53), (14, 17), (14, 40), (14, 53), (16, 17), (16, 40), (16, 53), (18, 17), (18, 40), (18, 53), (19, 17), (19, 40), (19, 53), (21, 17), (21, 40), (21, 53), (22, 17), (22, 40), (22, 53), (23, 17), (23, 40), (23, 53), (26, 17), (26, 40), (26, 53), (27, 17), (27, 40), (27, 53), (29, 17), (29, 40), (29, 53), (30, 17), (30, 40), (30, 53), (31, 17), (31, 40), (31, 53), (32, 17), (32, 40), (32, 53), (33, 17), (33, 40), (33, 53), (34, 17), (34, 40), (34, 53), (36, 17), (36, 40), (36, 53), (41, 17), (41, 40), (41, 53), (42, 17), (42, 40), (42, 53), (43, 17), (43, 40), (43, 53), (45, 17), (45, 40), (45, 53), (46, 17), (46, 40), (46, 53), (47, 17), (47, 40), (47, 53), (48, 17), (48, 40), (48, 53), (49, 17), (49, 40), (49, 53), (50, 17), (50, 40), (50, 53), (52, 17), (52, 40), (52, 53), (55, 17), (55, 40), (55, 53), (56, 17), (56, 40), (56, 53), (58, 17), (58, 40), (58, 53), (59, 17), (59, 40), (59, 53), (61, 17), (61, 40), (61, 53), (62, 17), (62, 40), (62, 53), (63, 17), (63, 40), (63, 53), (64, 17), (64, 40), (64, 53), (65, 17), (65, 40), (65, 53), (66, 17), (66, 53), (68, 17), (68, 40), (68, 53), (69, 17), (69, 40), (69, 53), (71, 17), (71, 40), (71, 53), (72, 17), (72, 40), (72, 53), (73, 17), (73, 40), (73, 53), (75, 17), (75, 40), (75, 53), (77, 17), (77, 40), (77, 53), (78, 17), (78, 40), (78, 53), (79, 17), (79, 40), (79, 53)]</t>
        </is>
      </c>
      <c r="N29" t="n">
        <v>1205</v>
      </c>
      <c r="O29" t="n">
        <v>0.5</v>
      </c>
      <c r="P29" t="n">
        <v>0.9</v>
      </c>
      <c r="Q29" t="n">
        <v>3</v>
      </c>
      <c r="R29" t="n">
        <v>10000</v>
      </c>
      <c r="S29" t="inlineStr">
        <is>
          <t>09/05/2024, 11:52:01</t>
        </is>
      </c>
      <c r="T29" s="3">
        <f>hyperlink("https://spiral.technion.ac.il/results/MTAwMDAwOQ==/28/GOResultsPROCESS","link")</f>
        <v/>
      </c>
      <c r="U29" t="inlineStr">
        <is>
          <t>['GO:0016054:organic acid catabolic process (qval1.74E-2)', 'GO:0046395:carboxylic acid catabolic process (qval8.72E-3)', 'GO:0044282:small molecule catabolic process (qval3.31E-2)', 'GO:0072329:monocarboxylic acid catabolic process (qval1.16E-1)', 'GO:0009083:branched-chain amino acid catabolic process (qval1.03E-1)', 'GO:0009063:cellular amino acid catabolic process (qval1.23E-1)', 'GO:0009081:branched-chain amino acid metabolic process (qval1.84E-1)', 'GO:0006949:syncytium formation (qval1.8E-1)', 'GO:0000768:syncytium formation by plasma membrane fusion (qval1.6E-1)', 'GO:0007520:myoblast fusion (qval1.44E-1)', 'GO:0140253:cell-cell fusion (qval1.31E-1)', 'GO:0034440:lipid oxidation (qval2.02E-1)', 'GO:0019395:fatty acid oxidation (qval1.86E-1)', 'GO:0019752:carboxylic acid metabolic process (qval1.97E-1)', 'GO:0009062:fatty acid catabolic process (qval2.48E-1)', 'GO:0043436:oxoacid metabolic process (qval2.48E-1)', 'GO:0006082:organic acid metabolic process (qval2.33E-1)', 'GO:1901606:alpha-amino acid catabolic process (qval2.52E-1)', 'GO:0032501:multicellular organismal process (qval2.46E-1)']</t>
        </is>
      </c>
      <c r="V29" s="3">
        <f>hyperlink("https://spiral.technion.ac.il/results/MTAwMDAwOQ==/28/GOResultsFUNCTION","link")</f>
        <v/>
      </c>
      <c r="W29" t="inlineStr">
        <is>
          <t>['GO:0016769:transferase activity, transferring nitrogenous groups (qval1.02E-1)', 'GO:0008483:transaminase activity (qval5.11E-2)', 'GO:0050662:coenzyme binding (qval5.71E-2)', 'GO:0016616:oxidoreductase activity, acting on the CH-OH group of donors, NAD or NADP as acceptor (qval4.91E-2)', 'GO:0005544:calcium-dependent phospholipid binding (qval4.1E-2)', 'GO:0048037:cofactor binding (qval6.97E-2)', 'GO:0047045:testosterone 17-beta-dehydrogenase (NADP+) activity (qval7.14E-2)', 'GO:0016614:oxidoreductase activity, acting on CH-OH group of donors (qval7.89E-2)', 'GO:0016491:oxidoreductase activity (qval7.36E-2)', 'GO:0000062:fatty-acyl-CoA binding (qval1.67E-1)', 'GO:1901567:fatty acid derivative binding (qval1.52E-1)', 'GO:0003995:acyl-CoA dehydrogenase activity (qval1.39E-1)', 'GO:0004303:estradiol 17-beta-dehydrogenase activity (qval1.29E-1)']</t>
        </is>
      </c>
      <c r="X29" s="3">
        <f>hyperlink("https://spiral.technion.ac.il/results/MTAwMDAwOQ==/28/GOResultsCOMPONENT","link")</f>
        <v/>
      </c>
      <c r="Y29" t="inlineStr">
        <is>
          <t>['GO:0005739:mitochondrion (qval5.52E-1)']</t>
        </is>
      </c>
    </row>
    <row r="30">
      <c r="A30" s="1" t="n">
        <v>29</v>
      </c>
      <c r="B30" t="n">
        <v>6068</v>
      </c>
      <c r="C30" t="n">
        <v>15445</v>
      </c>
      <c r="D30" t="n">
        <v>80</v>
      </c>
      <c r="E30" t="n">
        <v>6320</v>
      </c>
      <c r="F30" t="n">
        <v>121</v>
      </c>
      <c r="G30" t="n">
        <v>14316</v>
      </c>
      <c r="H30" t="n">
        <v>59</v>
      </c>
      <c r="I30" t="n">
        <v>159</v>
      </c>
      <c r="J30" s="2" t="n">
        <v>-27</v>
      </c>
      <c r="K30" t="n">
        <v>0.594</v>
      </c>
      <c r="L30" t="inlineStr">
        <is>
          <t>26-29-p,AGO2,Acox57D-p,AdSS,Ahcy,AnxB11,AnxB9,ApepP,Arc1,Arc2,Arc42,Arpc4,CCT5,CCT7,CG10103,CG10126,CG10165,CG10166,CG10195,CG10467,CG10527,CG10932,CG11089,CG11655,CG11791,CG11899,CG12007,CG12012,CG12065,CG12163,CG1236,CG12811,CG13012,CG13124,CG13751,CG1418,CG14907,CG15019,CG15098,CG15611,CG15717,CG15784,CG1665,CG1667,CG16953,CG17508,CG17739,CG17754,CG18081,CG18343,CG18787,CG18789,CG1890,CG2065,CG2493,CG2915,CG30159,CG30423,CG30499,CG3091,CG31548,CG31549,CG31673,CG31731,CG31955,CG32091,CG32103,CG32163,CG32195,CG32354,CG32407,CG32638,CG33052,CG3328,CG3376,CG33941,CG34396,CG34423,CG3831,CG40160,CG42259,CG42445,CG42806,CG43107,CG4598,CG5254,CG5335,CG5590,CG5707,CG5728,CG5789,CG6287,CG6357,CG6567,CG7054,CG7461,CG7523,CG7668,CG7840,CG8507,CG8525,CG9577,CG9664,CG9743,CHMP2B,Catsup,Chd64,Chmp1,Clc,aay,agt,alphaCOP,arx,baf,bai,beta-Man,betaTub97EF,cathD,ced-6,cer,cib</t>
        </is>
      </c>
      <c r="M30" t="inlineStr">
        <is>
          <t>[(0, 7), (0, 15), (0, 67), (1, 7), (1, 15), (1, 67), (2, 7), (2, 15), (2, 67), (5, 7), (5, 15), (5, 67), (6, 7), (6, 15), (6, 67), (8, 7), (8, 15), (8, 67), (9, 7), (9, 15), (9, 67), (10, 7), (10, 15), (10, 67), (11, 7), (11, 15), (11, 67), (12, 7), (12, 15), (12, 67), (13, 7), (13, 15), (13, 67), (14, 7), (14, 15), (14, 67), (16, 7), (16, 15), (16, 67), (18, 7), (18, 15), (18, 67), (19, 7), (19, 15), (19, 67), (21, 7), (21, 15), (21, 67), (22, 7), (22, 15), (22, 67), (23, 7), (23, 67), (26, 7), (26, 15), (26, 67), (27, 7), (27, 15), (27, 67), (29, 7), (29, 15), (29, 67), (30, 7), (30, 15), (30, 67), (31, 7), (31, 15), (31, 67), (32, 7), (33, 7), (33, 15), (33, 67), (34, 7), (34, 15), (34, 67), (36, 7), (36, 15), (36, 67), (41, 7), (41, 15), (41, 67), (42, 7), (42, 15), (42, 67), (43, 7), (43, 15), (43, 67), (45, 7), (45, 67), (46, 7), (46, 67), (47, 7), (47, 15), (47, 67), (48, 7), (48, 15), (48, 67), (49, 7), (49, 15), (49, 67), (50, 7), (50, 15), (50, 67), (52, 7), (52, 15), (52, 67), (55, 7), (55, 15), (55, 67), (56, 7), (56, 15), (56, 67), (58, 7), (58, 15), (58, 67), (59, 7), (59, 15), (59, 67), (61, 7), (61, 15), (61, 67), (62, 7), (62, 15), (62, 67), (63, 7), (63, 15), (63, 67), (64, 7), (64, 15), (64, 67), (65, 7), (65, 15), (65, 67), (66, 7), (68, 7), (68, 15), (68, 67), (69, 7), (69, 15), (69, 67), (71, 7), (71, 15), (71, 67), (72, 7), (72, 15), (72, 67), (73, 7), (73, 15), (73, 67), (75, 7), (75, 15), (75, 67), (77, 7), (78, 7), (78, 15), (78, 67), (79, 7), (79, 15), (79, 67)]</t>
        </is>
      </c>
      <c r="N30" t="n">
        <v>1797</v>
      </c>
      <c r="O30" t="n">
        <v>0.5</v>
      </c>
      <c r="P30" t="n">
        <v>0.95</v>
      </c>
      <c r="Q30" t="n">
        <v>3</v>
      </c>
      <c r="R30" t="n">
        <v>10000</v>
      </c>
      <c r="S30" t="inlineStr">
        <is>
          <t>09/05/2024, 11:52:12</t>
        </is>
      </c>
      <c r="T30" s="3">
        <f>hyperlink("https://spiral.technion.ac.il/results/MTAwMDAwOQ==/29/GOResultsPROCESS","link")</f>
        <v/>
      </c>
      <c r="U30" t="inlineStr">
        <is>
          <t>['GO:0032509:endosome transport via multivesicular body sorting pathway (qval4.34E-4)', 'GO:0071985:multivesicular body sorting pathway (qval2.17E-4)', 'GO:0016197:endosomal transport (qval1.76E-1)', 'GO:0016192:vesicle-mediated transport (qval1.5E-1)', 'GO:0009062:fatty acid catabolic process (qval1.31E-1)', 'GO:0072329:monocarboxylic acid catabolic process (qval1.34E-1)', 'GO:0044242:cellular lipid catabolic process (qval1.33E-1)', 'GO:0045324:late endosome to vacuole transport (qval1.17E-1)', 'GO:0044282:small molecule catabolic process (qval1.13E-1)', 'GO:0006564:L-serine biosynthetic process (qval2.31E-1)', 'GO:0019348:dolichol metabolic process (qval2.1E-1)', 'GO:0009069:serine family amino acid metabolic process (qval3.12E-1)', 'GO:0006635:fatty acid beta-oxidation (qval2.93E-1)']</t>
        </is>
      </c>
      <c r="V30" s="3">
        <f>hyperlink("https://spiral.technion.ac.il/results/MTAwMDAwOQ==/29/GOResultsFUNCTION","link")</f>
        <v/>
      </c>
      <c r="W30" t="inlineStr">
        <is>
          <t>['GO:0016491:oxidoreductase activity (qval8.74E-1)', 'GO:0050662:coenzyme binding (qval5.64E-1)', 'GO:0048037:cofactor binding (qval4.69E-1)']</t>
        </is>
      </c>
      <c r="X30" s="3">
        <f>hyperlink("https://spiral.technion.ac.il/results/MTAwMDAwOQ==/29/GOResultsCOMPONENT","link")</f>
        <v/>
      </c>
      <c r="Y30" t="inlineStr">
        <is>
          <t>['GO:0044444:cytoplasmic part (qval1.32E-4)', 'GO:0031982:vesicle (qval9.72E-4)', 'GO:0031410:cytoplasmic vesicle (qval4.39E-2)', 'GO:0097708:intracellular vesicle (qval3.29E-2)', 'GO:0005770:late endosome (qval8.74E-2)']</t>
        </is>
      </c>
    </row>
    <row r="31">
      <c r="A31" s="1" t="n">
        <v>30</v>
      </c>
      <c r="B31" t="n">
        <v>6068</v>
      </c>
      <c r="C31" t="n">
        <v>15445</v>
      </c>
      <c r="D31" t="n">
        <v>80</v>
      </c>
      <c r="E31" t="n">
        <v>6320</v>
      </c>
      <c r="F31" t="n">
        <v>101</v>
      </c>
      <c r="G31" t="n">
        <v>14951</v>
      </c>
      <c r="H31" t="n">
        <v>70</v>
      </c>
      <c r="I31" t="n">
        <v>175</v>
      </c>
      <c r="J31" s="2" t="n">
        <v>-394</v>
      </c>
      <c r="K31" t="n">
        <v>0.595</v>
      </c>
      <c r="L31" t="inlineStr">
        <is>
          <t>AIMP1,Adi1,AdipoR,Arc42,Best2,CG10178,CG10562,CG10939,CG11147,CG11594,CG11601,CG11655,CG11951,CG12384,CG12811,CG13516,CG13887,CG14439,CG14830,CG15083,CG15202,CG15784,CG1648,CG16704,CG16713,CG17111,CG17333,CG17691,CG17834,CG18012,CG1806,CG18507,CG2767,CG2816,CG30154,CG30159,CG30460,CG31121,CG31326,CG31469,CG31548,CG3164,CG31937,CG32170,CG32221,CG32687,CG33523,CG33978,CG34398,CG3609,CG40160,CG4210,CG4594,CG4598,CG4928,CG5001,CG5112,CG5167,CG5326,CG5346,CG5381,CG5482,CG5577,CG5867,CG5909,CG6153,CG6287,CG6398,CG6426,CG6543,CG6701,CG7016,CG7322,CG7461,CG7556,CG7601,CG7778,CG7834,CG8180,CG8209,CG8399,CG8547,CG8586,CG8646,CG8740,CG8814,CG9336,CG9628,CG9631,CG9691,CIAPIN1,Cat,Clic,Cln7,aru,awd,blot,bowl,by,chas,cl</t>
        </is>
      </c>
      <c r="M31" t="inlineStr">
        <is>
          <t>[(0, 20), (0, 28), (0, 74), (1, 20), (1, 28), (1, 74), (2, 20), (2, 28), (2, 74), (4, 28), (5, 20), (5, 28), (5, 74), (6, 20), (6, 28), (6, 74), (8, 20), (8, 28), (8, 74), (9, 20), (9, 28), (9, 74), (10, 20), (10, 28), (10, 74), (11, 20), (11, 28), (11, 74), (12, 20), (12, 28), (12, 74), (13, 20), (13, 28), (13, 74), (14, 20), (14, 28), (14, 74), (15, 28), (16, 20), (16, 28), (16, 74), (18, 28), (18, 74), (19, 20), (19, 28), (19, 74), (21, 20), (21, 28), (21, 74), (22, 20), (22, 28), (22, 74), (23, 20), (23, 28), (23, 74), (26, 20), (26, 28), (26, 74), (27, 20), (27, 28), (27, 74), (29, 20), (29, 28), (29, 74), (30, 20), (30, 28), (30, 74), (31, 20), (31, 28), (31, 74), (32, 28), (32, 74), (33, 20), (33, 28), (33, 74), (34, 20), (34, 28), (34, 74), (35, 28), (35, 74), (36, 20), (36, 28), (36, 74), (37, 28), (38, 28), (39, 28), (40, 28), (41, 20), (41, 28), (41, 74), (42, 20), (42, 28), (42, 74), (43, 20), (43, 28), (43, 74), (45, 20), (45, 28), (45, 74), (46, 20), (46, 28), (46, 74), (47, 20), (47, 28), (47, 74), (48, 20), (48, 28), (48, 74), (49, 20), (49, 28), (49, 74), (50, 20), (50, 28), (50, 74), (52, 20), (52, 28), (52, 74), (54, 28), (55, 20), (55, 28), (55, 74), (56, 20), (56, 28), (56, 74), (57, 28), (58, 20), (58, 28), (58, 74), (59, 20), (59, 28), (59, 74), (61, 20), (61, 28), (61, 74), (62, 20), (62, 28), (62, 74), (63, 20), (63, 28), (63, 74), (64, 20), (64, 28), (64, 74), (65, 20), (65, 28), (65, 74), (66, 28), (67, 28), (68, 20), (68, 28), (68, 74), (69, 20), (69, 28), (69, 74), (70, 28), (70, 74), (71, 20), (71, 28), (71, 74), (72, 20), (72, 28), (72, 74), (73, 20), (73, 28), (73, 74), (75, 20), (75, 28), (75, 74), (77, 28), (78, 20), (78, 28), (78, 74), (79, 20), (79, 28), (79, 74)]</t>
        </is>
      </c>
      <c r="N31" t="n">
        <v>75</v>
      </c>
      <c r="O31" t="n">
        <v>1</v>
      </c>
      <c r="P31" t="n">
        <v>0.95</v>
      </c>
      <c r="Q31" t="n">
        <v>3</v>
      </c>
      <c r="R31" t="n">
        <v>10000</v>
      </c>
      <c r="S31" t="inlineStr">
        <is>
          <t>09/05/2024, 11:52:24</t>
        </is>
      </c>
      <c r="T31" s="3">
        <f>hyperlink("https://spiral.technion.ac.il/results/MTAwMDAwOQ==/30/GOResultsPROCESS","link")</f>
        <v/>
      </c>
      <c r="U31" t="inlineStr">
        <is>
          <t>['GO:0009062:fatty acid catabolic process (qval1E0)', 'GO:0072329:monocarboxylic acid catabolic process (qval1E0)']</t>
        </is>
      </c>
      <c r="V31" s="3">
        <f>hyperlink("https://spiral.technion.ac.il/results/MTAwMDAwOQ==/30/GOResultsFUNCTION","link")</f>
        <v/>
      </c>
      <c r="W31" t="inlineStr">
        <is>
          <t>['GO:0016491:oxidoreductase activity (qval4.44E-2)', 'GO:0004300:enoyl-CoA hydratase activity (qval3.68E-2)']</t>
        </is>
      </c>
      <c r="X31" s="3">
        <f>hyperlink("https://spiral.technion.ac.il/results/MTAwMDAwOQ==/30/GOResultsCOMPONENT","link")</f>
        <v/>
      </c>
      <c r="Y31" t="inlineStr">
        <is>
          <t>NO TERMS</t>
        </is>
      </c>
    </row>
    <row r="32">
      <c r="A32" s="1" t="n">
        <v>31</v>
      </c>
      <c r="B32" t="n">
        <v>6068</v>
      </c>
      <c r="C32" t="n">
        <v>15445</v>
      </c>
      <c r="D32" t="n">
        <v>80</v>
      </c>
      <c r="E32" t="n">
        <v>6320</v>
      </c>
      <c r="F32" t="n">
        <v>595</v>
      </c>
      <c r="G32" t="n">
        <v>12448</v>
      </c>
      <c r="H32" t="n">
        <v>35</v>
      </c>
      <c r="I32" t="n">
        <v>94</v>
      </c>
      <c r="J32" s="2" t="n">
        <v>-693</v>
      </c>
      <c r="K32" t="n">
        <v>0.599</v>
      </c>
      <c r="L32" t="inlineStr">
        <is>
          <t>14-3-3epsilon,2mit,4E-T,5-HT1A,5-HT2A,7B2,ADD1,AIMP3,AP-2sigma,Aac11,Ac3,Acn,Aef1,Alk,Als2,Apc,Aplip1,Arfip,Arl4,Arl6IP1,Arp5,Asap,Asator,Atac1,Atf6,Atg1,Atg7,BRWD3,Bacc,Bet3,Bgb,Bili,Bin1,Blm,Bmcp,Bre1,Bx42,C3G,CASK,CCKLR-17D3,CG10011,CG10019,CG10077,CG10082,CG10089,CG10098,CG10132,CG10133,CG10139,CG10188,CG10209,CG10366,CG10384,CG10395,CG10418,CG10420,CG10483,CG10565,CG10646,CG10713,CG10731,CG1074,CG10795,CG10809,CG1090,CG10984,CG11000,CG11030,CG11076,CG11099,CG11122,CG11138,CG11248,CG11307,CG11317,CG11319,CG11357,CG11377,CG11436,CG11456,CG11486,CG11555,CG11638,CG11658,CG11696,CG11768,CG11779,CG11873,CG12004,CG12038,CG12054,CG12123,CG12128,CG12129,CG12155,CG1218,CG12213,CG12253,CG12299,CG1231,CG12316,CG12379,CG1239,CG12502,CG12531,CG12541,CG12547,CG12717,CG12769,CG12817,CG12822,CG12851,CG12877,CG12913,CG12950,CG12975,CG12994,CG13108,CG13148,CG1316,CG13300,CG13344,CG13375,CG13398,CG13404,CG13532,CG13594,CG13609,CG13625,CG13650,CG13685,CG13739,CG13743,CG13766,CG13865,CG13917,CG13920,CG13921,CG13928,CG13954,CG13982,CG13995,CG13999,CG14015,CG14024,CG14043,CG14073,CG14082,CG14130,CG14135,CG14186,CG14231,CG14234,CG14252,CG14312,CG14321,CG14372,CG14408,CG14414,CG14431,CG14435,CG14442,CG14464,CG14509,CG14535,CG14562,CG14641,CG14650,CG14669,CG14767,CG14798,CG14806,CG14853,CG14868,CG14882,CG14883,CG14903,CG14906,CG1492,CG14971,CG14982,CG1504,CG15073,CG1513,CG15141,CG1523,CG15270,CG15312,CG15317,CG15432,CG15443,CG15561,CG15601,CG15628,CG15642,CG15643,CG15651,CG15743,CG15747,CG15760,CG15765,CG15772,CG15803,CG15814,CG1607,CG1620,CG1622,CG1636,CG1646,CG1647,CG16711,CG16753,CG1677,CG16779,CG16787,CG16791,CG16854,CG16903,CG1695,CG16952,CG1703,CG17075,CG17078,CG17202,CG17230,CG17249,CG17270,CG17321,CG17337,CG17359,CG17360,CG17364,CG17493,CG17514,CG17565,CG17684,CG17698,CG17715,CG17716,CG17778,CG17829,CG1789,CG17977,CG17996,CG1814,CG18208,CG18428,CG1847,CG18870,CG1909,CG1998,CG2076,CG2126,CG2186,CG2199,CG2247,CG2258,CG2269,CG2316,CG2698,CG2790,CG2924,CG2991,CG2993,CG30089,CG3009,CG30116,CG30172,CG30389,CG30419,CG3078,CG3104,CG31109,CG31125,CG31140,CG31223,CG31229,CG31249,CG31323,CG3149,CG31635,CG31638,CG31650,CG31687,CG31688,CG31690,CG31712,CG31814,CG3184,CG31998,CG32000,CG32022,CG32052,CG32085,CG32100,CG32202,CG32206,CG32243,CG32264,CG32432,CG32506,CG32544,CG3257,CG3262,CG32683,CG32698,CG32708,CG32732,CG32767,CG32772,CG32809,CG32813,CG32815,CG32944,CG33051,CG33107,CG33199,CG33203,CG33229,CG33230,CG33267,CG33298,CG33506,CG33543,CG33639,CG3368,CG3402,CG34113,CG34114,CG34116,CG34155,CG34353,CG34354,CG34357,CG34371,CG34384,CG34401,CG34404,CG3527,CG3530,CG3548,CG3556,CG3570,CG3651,CG3860,CG3955,CG40178,CG4022,CG40498,CG4050,CG4080,CG4101,CG4133,CG42260,CG42268,CG4230,CG42313,CG42322,CG42324,CG42337,CG42339,CG42340,CG42346,CG4238,CG42402,CG42404,CG42450,CG42541,CG42554,CG4266,CG42674,CG42684,CG42699,CG42700,CG42724,CG42750,CG42784,CG42855,CG4300,CG43066,CG43102,CG43222,CG43343,CG43347,CG43373,CG4341,CG4360,CG43689,CG43707,CG43729,CG43737,CG43867,CG43901,CG44098,CG44153,CG44422,CG4467,CG44837,CG45002,CG4502,CG45049,CG45263,CG4562,CG4587,CG4596,CG4612,CG4617,CG46280,CG4676,CG4678,CG4686,CG4806,CG4887,CG4935,CG4968,CG5022,CG5037,CG5079,CG5149,CG5196,CG5282,CG5285,CG5447,CG5522,CG5549,CG5676,CG5708,CG5726,CG5746,CG5880,CG5890,CG5934,CG5937,CG5938,CG5989,CG6024,CG6123,CG6154,CG6171,CG6254,CG6276,CG6330,CG6364,CG6428,CG6443,CG6568,CG6686,CG6695,CG6700,CG6758,CG6813,CG6867,CG6878,CG7028,CG7059,CG7065,CG7120,CG7154,CG7326,CG7358,CG7369,CG7379,CG7381,CG7407,CG7456,CG7492,CG7504,CG7565,CG7582,CG7632,CG7646,CG7706,CG7718,CG7741,CG7745,CG7785,CG7791,CG7849,CG7903,CG7943,CG7971,CG7974,CG7985,CG8004,CG8027,CG8032,CG8173,CG8188,CG8195,CG8245,CG8248,CG8281,CG8301,CG8388,CG8389,CG8398,CG8485,CG8490,CG8500,CG8617,CG8668,CG8677,CG8818,CG8833,CG8909,CG8910,CG8924,CG8963,CG9003,CG9044,CG9121,CG9123,CG9143,CG9304,CG9368,CG9386,CG9393,CG9395,CG9422,CG9425,CG9581,CG9601,CG9636,CG9646,CG9775,CG9795,CG9799,CG9821,CG9919,CG9986,Ca-alpha1T,CaMKII,CadN,CadN2,Cals,CanA-14F,Caper,Ccn,Cdc27,Cdc5,Cdep,Cdk2,Cdk5alpha,Cdk7,Cep97,Cirl,CkIIalpha,CkIIbeta,CkIalpha,Cka,Cngl,aPKC,adp,alpha-Cat,alpha-Man-Ib,alphaTub84D,ari-1,ash1,barc,beat-IIIb,beat-IIIc,beat-IIa,beat-Ia,beat-Ib,beat-Ic,beat-VI,beat-VII,beat-Va,beat-Vc,bel,bip2,bol,bonsai,bor,brat,brp,bun,c12.1,cag,cal1,cbc,cbs,cbx,cg,chb,chico,chif,chinmo,chm,chn,chrb,cin,cindr,clu,cmpy</t>
        </is>
      </c>
      <c r="M32" t="inlineStr">
        <is>
          <t>[(28, 0), (28, 1), (28, 2), (28, 5), (28, 6), (28, 8), (28, 9), (28, 11), (28, 12), (28, 16), (28, 19), (28, 21), (28, 22), (28, 26), (28, 31), (28, 34), (28, 36), (28, 42), (28, 43), (28, 47), (28, 58), (28, 59), (28, 62), (28, 63), (28, 65), (28, 68), (28, 72), (28, 73), (28, 75), (28, 78), (28, 79), (35, 0), (35, 1), (35, 2), (35, 5), (35, 6), (35, 8), (35, 9), (35, 11), (35, 12), (35, 16), (35, 19), (35, 21), (35, 22), (35, 26), (35, 31), (35, 34), (35, 36), (35, 42), (35, 43), (35, 47), (35, 58), (35, 59), (35, 62), (35, 63), (35, 65), (35, 68), (35, 72), (35, 73), (35, 75), (35, 78), (35, 79), (40, 2), (66, 0), (66, 1), (66, 2), (66, 5), (66, 6), (66, 8), (66, 9), (66, 11), (66, 12), (66, 16), (66, 19), (66, 21), (66, 22), (66, 26), (66, 31), (66, 34), (66, 36), (66, 42), (66, 43), (66, 47), (66, 58), (66, 59), (66, 62), (66, 63), (66, 65), (66, 68), (66, 72), (66, 73), (66, 75), (66, 78), (66, 79)]</t>
        </is>
      </c>
      <c r="N32" t="n">
        <v>445</v>
      </c>
      <c r="O32" t="n">
        <v>0.5</v>
      </c>
      <c r="P32" t="n">
        <v>0.95</v>
      </c>
      <c r="Q32" t="n">
        <v>3</v>
      </c>
      <c r="R32" t="n">
        <v>10000</v>
      </c>
      <c r="S32" t="inlineStr">
        <is>
          <t>09/05/2024, 11:52:36</t>
        </is>
      </c>
      <c r="T32" s="3">
        <f>hyperlink("https://spiral.technion.ac.il/results/MTAwMDAwOQ==/31/GOResultsPROCESS","link")</f>
        <v/>
      </c>
      <c r="U32" t="inlineStr">
        <is>
          <t>['GO:0050789:regulation of biological process (qval1.39E-6)', 'GO:0050794:regulation of cellular process (qval9.89E-7)', 'GO:0065007:biological regulation (qval4.26E-6)', 'GO:0007411:axon guidance (qval3.24E-5)', 'GO:0097485:neuron projection guidance (qval6.41E-5)', 'GO:0098609:cell-cell adhesion (qval1.06E-4)', 'GO:0008045:motor neuron axon guidance (qval1.42E-4)', 'GO:0098742:cell-cell adhesion via plasma-membrane adhesion molecules (qval1.39E-4)', 'GO:0007157:heterophilic cell-cell adhesion via plasma membrane cell adhesion molecules (qval1.25E-4)', 'GO:0035556:intracellular signal transduction (qval9.81E-4)', 'GO:0006397:mRNA processing (qval9.66E-4)', 'GO:0008380:RNA splicing (qval1.03E-3)', 'GO:0022610:biological adhesion (qval9.61E-4)', 'GO:0007155:cell adhesion (qval8.92E-4)', 'GO:0000398:mRNA splicing, via spliceosome (qval9.53E-4)', 'GO:0000377:RNA splicing, via transesterification reactions with bulged adenosine as nucleophile (qval8.93E-4)', 'GO:0000375:RNA splicing, via transesterification reactions (qval8.41E-4)', 'GO:0007165:signal transduction (qval1.1E-3)', 'GO:0019222:regulation of metabolic process (qval1.98E-3)', 'GO:1902531:regulation of intracellular signal transduction (qval1.92E-3)', 'GO:0060255:regulation of macromolecule metabolic process (qval2.33E-3)', 'GO:0016071:mRNA metabolic process (qval3.05E-3)', 'GO:0080090:regulation of primary metabolic process (qval4.49E-3)', 'GO:0006928:movement of cell or subcellular component (qval4.79E-3)', 'GO:0009987:cellular process (qval6.52E-3)', 'GO:0051171:regulation of nitrogen compound metabolic process (qval7.69E-3)', 'GO:0048522:positive regulation of cellular process (qval7.44E-3)', 'GO:0010468:regulation of gene expression (qval7.2E-3)', 'GO:0031323:regulation of cellular metabolic process (qval7.15E-3)', 'GO:0048518:positive regulation of biological process (qval8.53E-3)', 'GO:0009966:regulation of signal transduction (qval1.35E-2)', 'GO:0048583:regulation of response to stimulus (qval1.35E-2)', 'GO:0044260:cellular macromolecule metabolic process (qval1.67E-2)', 'GO:0003006:developmental process involved in reproduction (qval2.25E-2)', 'GO:0009967:positive regulation of signal transduction (qval2.97E-2)', 'GO:0023051:regulation of signaling (qval3.54E-2)', 'GO:0010646:regulation of cell communication (qval3.45E-2)', 'GO:0019219:regulation of nucleobase-containing compound metabolic process (qval3.52E-2)', 'GO:0046578:regulation of Ras protein signal transduction (qval3.66E-2)', 'GO:0023056:positive regulation of signaling (qval3.8E-2)', 'GO:0010647:positive regulation of cell communication (qval3.7E-2)', 'GO:0060284:regulation of cell development (qval4.38E-2)', 'GO:0048519:negative regulation of biological process (qval5.18E-2)', 'GO:0045595:regulation of cell differentiation (qval5.1E-2)', 'GO:0051960:regulation of nervous system development (qval5.03E-2)', 'GO:0016310:phosphorylation (qval5.21E-2)', 'GO:0051056:regulation of small GTPase mediated signal transduction (qval5.75E-2)', 'GO:0042330:taxis (qval6.41E-2)', 'GO:0051252:regulation of RNA metabolic process (qval6.34E-2)', 'GO:0048523:negative regulation of cellular process (qval6.43E-2)', 'GO:0040011:locomotion (qval6.57E-2)', 'GO:0033554:cellular response to stress (qval7.09E-2)', 'GO:0043412:macromolecule modification (qval9.28E-2)', 'GO:2000026:regulation of multicellular organismal development (qval9.16E-2)']</t>
        </is>
      </c>
      <c r="V32" s="3">
        <f>hyperlink("https://spiral.technion.ac.il/results/MTAwMDAwOQ==/31/GOResultsFUNCTION","link")</f>
        <v/>
      </c>
      <c r="W32" t="inlineStr">
        <is>
          <t>['GO:0003676:nucleic acid binding (qval3.05E-2)', 'GO:0005488:binding (qval3.36E-2)', 'GO:0097159:organic cyclic compound binding (qval3.22E-2)', 'GO:1901363:heterocyclic compound binding (qval3.45E-2)', 'GO:0016805:dipeptidase activity (qval3.83E-2)', 'GO:0003729:mRNA binding (qval7.22E-2)', 'GO:0005085:guanyl-nucleotide exchange factor activity (qval1.34E-1)', 'GO:0016740:transferase activity (qval1.69E-1)']</t>
        </is>
      </c>
      <c r="X32" s="3">
        <f>hyperlink("https://spiral.technion.ac.il/results/MTAwMDAwOQ==/31/GOResultsCOMPONENT","link")</f>
        <v/>
      </c>
      <c r="Y32" t="inlineStr">
        <is>
          <t>['GO:0044464:cell part (qval1.91E-3)', 'GO:0071011:precatalytic spliceosome (qval2.01E-3)', 'GO:0005681:spliceosomal complex (qval3.14E-3)', 'GO:0005634:nucleus (qval4.43E-3)', 'GO:0032991:protein-containing complex (qval6.49E-3)', 'GO:1990904:ribonucleoprotein complex (qval6.03E-3)', 'GO:0097458:neuron part (qval9.43E-3)', 'GO:0044428:nuclear part (qval1.85E-2)', 'GO:0071013:catalytic step 2 spliceosome (qval1.81E-2)', 'GO:0044424:intracellular part (qval1.92E-2)', 'GO:1902494:catalytic complex (qval2.24E-2)', 'GO:0044459:plasma membrane part (qval4.53E-2)', 'GO:0043229:intracellular organelle (qval4.94E-2)']</t>
        </is>
      </c>
    </row>
    <row r="33">
      <c r="A33" s="1" t="n">
        <v>32</v>
      </c>
      <c r="B33" t="n">
        <v>6068</v>
      </c>
      <c r="C33" t="n">
        <v>15445</v>
      </c>
      <c r="D33" t="n">
        <v>80</v>
      </c>
      <c r="E33" t="n">
        <v>6320</v>
      </c>
      <c r="F33" t="n">
        <v>726</v>
      </c>
      <c r="G33" t="n">
        <v>12430</v>
      </c>
      <c r="H33" t="n">
        <v>35</v>
      </c>
      <c r="I33" t="n">
        <v>86</v>
      </c>
      <c r="J33" s="2" t="n">
        <v>-969</v>
      </c>
      <c r="K33" t="n">
        <v>0.602</v>
      </c>
      <c r="L33" t="inlineStr">
        <is>
          <t>128up,14-3-3epsilon,2mit,4E-T,5-HT1A,5-HT2A,7B2,AIMP3,AP-1gamma,AP-2alpha,AP-2sigma,Aac11,Aatf,Ac3,Acf,Acn,Actn,Ada3,Adk1,Adk2,Aef1,Alk,Amun,Aos1,Apc,Aplip1,Archease,Arf102F,Arf79F,ArfGAP1,ArfGAP3,Arfip,Arl4,Arl5,Arl6IP1,Arp10,Arp5,Art3,Asap,Asator,AstC-R2,Asx,Atac1,Ate1,Atg1,Atg12,Atg17,Atg5,Atg7,Atxn7,Axud1,Bap55,Best1,Bgb,Bili,Bin1,Blm,Bx42,CASK,CCKLR-17D3,CCT2,CG10011,CG10019,CG10077,CG10082,CG10089,CG10098,CG10132,CG10194,CG1024,CG10321,CG10324,CG10338,CG10384,CG10395,CG10417,CG10418,CG10420,CG10483,CG10495,CG10543,CG10555,CG10585,CG10646,CG10681,CG10713,CG10721,CG10795,CG10809,CG1090,CG10904,CG10915,CG10949,CG10979,CG10984,CG11000,CG11030,CG11070,CG11076,CG11095,CG11099,CG11122,CG11138,CG11248,CG11307,CG11317,CG11319,CG11357,CG11377,CG11398,CG1142,CG11436,CG11456,CG11486,CG11555,CG11562,CG11576,CG11593,CG11638,CG11658,CG11696,CG11768,CG11777,CG11802,CG11858,CG11873,CG11927,CG12004,CG12038,CG12054,CG12104,CG12123,CG12129,CG12179,CG12213,CG12279,CG12299,CG1231,CG12316,CG1239,CG12391,CG12502,CG12531,CG12541,CG12547,CG12576,CG12594,CG12608,CG12672,CG12717,CG12728,CG12769,CG12817,CG12822,CG12851,CG12877,CG12913,CG12942,CG12950,CG12975,CG12994,CG13108,CG13123,CG13148,CG13151,CG1316,CG13204,CG13229,CG13300,CG13337,CG13344,CG13366,CG13375,CG13398,CG13404,CG13506,CG13532,CG1354,CG13594,CG13609,CG13650,CG13685,CG13739,CG13743,CG13766,CG13773,CG13893,CG13917,CG13920,CG13921,CG13926,CG13928,CG13933,CG13954,CG13982,CG13995,CG13999,CG14005,CG14015,CG14024,CG14082,CG14186,CG14231,CG14232,CG14234,CG14312,CG14321,CG14372,CG14408,CG14414,CG14431,CG14440,CG14442,CG14450,CG14464,CG14509,CG14535,CG14618,CG14669,CG14721,CG14749,CG14798,CG14806,CG14853,CG1486,CG14868,CG14882,CG14883,CG14906,CG1492,CG14971,CG14982,CG14995,CG1504,CG15097,CG15141,CG15270,CG15312,CG15317,CG15390,CG15432,CG15440,CG15514,CG15601,CG15628,CG15642,CG15651,CG15743,CG15747,CG15760,CG15765,CG15772,CG15803,CG15812,CG15814,CG15894,CG1598,CG1607,CG1620,CG1622,CG1636,CG1657,CG16753,CG1677,CG16779,CG16787,CG16791,CG16854,CG16890,CG16892,CG16903,CG1695,CG16952,CG17075,CG17078,CG17168,CG17202,CG17270,CG17321,CG17359,CG17364,CG17454,CG17493,CG1750,CG17514,CG17565,CG17652,CG17660,CG17684,CG17698,CG17716,CG17726,CG17734,CG17778,CG17802,CG1785,CG17883,CG1789,CG17977,CG18178,CG18208,CG1840,CG18428,CG1847,CG18766,CG1902,CG1909,CG1998,CG2034,CG2091,CG2200,CG2247,CG2258,CG2269,CG2371,CG2540,CG2611,CG2662,CG2691,CG2698,CG2909,CG2924,CG2993,CG30010,CG30089,CG3009,CG30109,CG30116,CG30172,CG30389,CG30419,CG30463,CG30495,CG3078,CG3104,CG31109,CG31125,CG31140,CG31223,CG31229,CG31249,CG31360,CG31368,CG3149,CG31510,CG31637,CG31638,CG31650,CG31687,CG31688,CG31712,CG3176,CG31814,CG3184,CG31922,CG31935,CG31998,CG32000,CG32022,CG32052,CG32100,CG32165,CG32187,CG32206,CG32243,CG32264,CG32281,CG32432,CG32486,CG32506,CG3253,CG32544,CG3262,CG32683,CG32698,CG32732,CG32767,CG32772,CG32795,CG32809,CG32813,CG32815,CG33170,CG33181,CG33199,CG33203,CG33217,CG33228,CG33267,CG33298,CG3335,CG33543,CG33635,CG33695,CG33947,CG33969,CG3402,CG34039,CG34113,CG34114,CG34125,CG34155,CG3420,CG34242,CG34347,CG34348,CG34354,CG34357,CG34371,CG34384,CG34393,CG34401,CG34404,CG3511,CG3527,CG3530,CG3556,CG3570,CG3711,CG3732,CG3838,CG3860,CG3862,CG3894,CG3907,CG3955,CG3967,CG3995,CG4004,CG40178,CG40498,CG4050,CG4069,CG4074,CG4080,CG4089,CG4133,CG4186,CG42260,CG42268,CG4230,CG42313,CG42322,CG42324,CG42336,CG42337,CG42339,CG42340,CG42346,CG42376,CG4238,CG42402,CG42404,CG42450,CG42495,CG42541,CG42554,CG42674,CG42684,CG42699,CG42700,CG42750,CG4278,CG4281,CG4300,CG43066,CG43102,CG43143,CG43222,CG43347,CG43367,CG43373,CG4341,CG43689,CG43707,CG43729,CG43737,CG43867,CG43901,CG4393,CG44098,CG44153,CG44422,CG4452,CG4467,CG44837,CG45002,CG4502,CG45049,CG45263,CG4562,CG4587,CG4596,CG4612,CG4617,CG4676,CG4678,CG4686,CG4743,CG4848,CG4882,CG4935,CG4957,CG5021,CG5022,CG5037,CG5056,CG5079,CG5181,CG5274,CG5282,CG5285,CG5412,CG5447,CG5522,CG5549,CG5674,CG5708,CG5746,CG5880,CG5886,CG5890,CG5934,CG5937,CG5938,CG5946,CG6005,CG6024,CG6083,CG6123,CG6136,CG6154,CG6171,CG6227,CG6276,CG6364,CG6428,CG6443,CG6454,CG6607,CG6617,CG6659,CG6700,CG6712,CG6813,CG6841,CG6843,CG6867,CG6878,CG6951,CG6959,CG7028,CG7059,CG7065,CG7101,CG7115,CG7120,CG7154,CG7183,CG7185,CG7326,CG7358,CG7369,CG7381,CG7407,CG7456,CG7504,CG7564,CG7565,CG7582,CG7646,CG7656,CG7706,CG7718,CG7741,CG7785,CG7791,CG7849,CG7903,CG7927,CG7971,CG7985,CG7987,CG8004,CG8027,CG8032,CG8149,CG8173,CG8184,CG8188,CG8195,CG8237,CG8245,CG8248,CG8298,CG8301,CG8388,CG8398,CG8485,CG8500,CG8668,CG8671,CG8677,CG8818,CG8878,CG8909,CG8910,CG8924,CG8929,CG8963,CG9003,CG9121,CG9123,CG9135,CG9143,CG9154,CG9164,CG9170,CG9171,CG9175,CG9249,CG9281,CG9304,CG9368,CG9395,CG9425,CG9601,CG9636,CG9641,CG9646,CG9775,CG9776,CG9821,CG9855,CG9919,CG9934,CG9986,CIA30,Ca-alpha1T,CaMKII,CadN,CadN2,Caf1-55,Cals,Camta,CanA-14F,CanB2,Caper,Ccn,Ccz1,Cdc27,Cdc7,Cdep,Cdk2,Cdk5alpha,Cdk7,Cep97,Cf2,Chd1,Chi,Chro,Cip4,Cirl,CkIIalpha,CkIIbeta,CkIalpha,Cka,Clamp,Cngl,aPKC,adp,ago,alph,alpha-Cat,alpha-Man-Ib,alphaCOP,alphaTub84D,ari-1,ash1,bab2,barc,bc10,beat-IIIb,beat-IIIc,beat-IIa,beat-Ia,beat-Ib,beat-Ic,beat-VI,beat-VII,beat-Va,beat-Vc,beg,beta3GalTII,bin3,bip2,boca,bol,bon,bor,brat,brp,bru1,bun,bur,bys,c12.1,cag,capt,car,casp,caz,cbc,cbs,cbx,cdc14,cg,chif,chinmo,chm,chn,chrb,cic,cindr,clu,cmpy</t>
        </is>
      </c>
      <c r="M33" t="inlineStr">
        <is>
          <t>[(38, 0), (38, 1), (38, 2), (38, 5), (38, 6), (38, 8), (38, 9), (38, 11), (38, 12), (38, 16), (38, 19), (38, 21), (38, 22), (38, 31), (38, 34), (38, 36), (38, 42), (38, 43), (38, 58), (38, 59), (38, 63), (38, 65), (38, 72), (38, 73), (38, 79), (40, 2), (60, 0), (60, 1), (60, 2), (60, 5), (60, 6), (60, 8), (60, 9), (60, 11), (60, 12), (60, 16), (60, 19), (60, 21), (60, 22), (60, 26), (60, 31), (60, 34), (60, 36), (60, 42), (60, 43), (60, 47), (60, 58), (60, 59), (60, 62), (60, 63), (60, 65), (60, 68), (60, 72), (60, 73), (60, 75), (60, 78), (60, 79), (66, 0), (66, 1), (66, 2), (66, 5), (66, 6), (66, 8), (66, 9), (66, 11), (66, 12), (66, 16), (66, 19), (66, 21), (66, 22), (66, 26), (66, 31), (66, 34), (66, 36), (66, 42), (66, 43), (66, 58), (66, 59), (66, 62), (66, 63), (66, 65), (66, 68), (66, 72), (66, 73), (66, 78), (66, 79)]</t>
        </is>
      </c>
      <c r="N33" t="n">
        <v>3852</v>
      </c>
      <c r="O33" t="n">
        <v>0.5</v>
      </c>
      <c r="P33" t="n">
        <v>0.95</v>
      </c>
      <c r="Q33" t="n">
        <v>3</v>
      </c>
      <c r="R33" t="n">
        <v>10000</v>
      </c>
      <c r="S33" t="inlineStr">
        <is>
          <t>09/05/2024, 11:52:49</t>
        </is>
      </c>
      <c r="T33" s="3">
        <f>hyperlink("https://spiral.technion.ac.il/results/MTAwMDAwOQ==/32/GOResultsPROCESS","link")</f>
        <v/>
      </c>
      <c r="U33" t="inlineStr">
        <is>
          <t>['GO:0050789:regulation of biological process (qval4.24E-10)', 'GO:0050794:regulation of cellular process (qval1.07E-9)', 'GO:0065007:biological regulation (qval1.3E-9)', 'GO:0060255:regulation of macromolecule metabolic process (qval5.96E-6)', 'GO:0080090:regulation of primary metabolic process (qval1.68E-5)', 'GO:0051171:regulation of nitrogen compound metabolic process (qval2.17E-5)', 'GO:0019222:regulation of metabolic process (qval3.18E-5)', 'GO:0097485:neuron projection guidance (qval2.99E-5)', 'GO:0010468:regulation of gene expression (qval4.23E-5)', 'GO:0031323:regulation of cellular metabolic process (qval5.6E-5)', 'GO:0007411:axon guidance (qval5.11E-5)', 'GO:0098609:cell-cell adhesion (qval1.58E-4)', 'GO:0009987:cellular process (qval1.48E-4)', 'GO:0098742:cell-cell adhesion via plasma-membrane adhesion molecules (qval1.49E-4)', 'GO:0044260:cellular macromolecule metabolic process (qval1.85E-4)', 'GO:0006464:cellular protein modification process (qval2.36E-4)', 'GO:0036211:protein modification process (qval2.22E-4)', 'GO:0044267:cellular protein metabolic process (qval2.13E-4)', 'GO:0051252:regulation of RNA metabolic process (qval2.17E-4)', 'GO:0019219:regulation of nucleobase-containing compound metabolic process (qval2.39E-4)', 'GO:0048523:negative regulation of cellular process (qval2.89E-4)', 'GO:0048519:negative regulation of biological process (qval2.85E-4)', 'GO:0043412:macromolecule modification (qval3.33E-4)', 'GO:0007157:heterophilic cell-cell adhesion via plasma membrane cell adhesion molecules (qval3.44E-4)', 'GO:0008045:motor neuron axon guidance (qval3.42E-4)', 'GO:0046578:regulation of Ras protein signal transduction (qval3.36E-4)', 'GO:0051960:regulation of nervous system development (qval4.8E-4)', 'GO:0051128:regulation of cellular component organization (qval6.97E-4)', 'GO:0051056:regulation of small GTPase mediated signal transduction (qval8.54E-4)', 'GO:0031326:regulation of cellular biosynthetic process (qval8.48E-4)', 'GO:1902531:regulation of intracellular signal transduction (qval8.4E-4)', 'GO:2000112:regulation of cellular macromolecule biosynthetic process (qval8.5E-4)', 'GO:0010556:regulation of macromolecule biosynthetic process (qval8.24E-4)', 'GO:0009889:regulation of biosynthetic process (qval8.27E-4)', 'GO:0006928:movement of cell or subcellular component (qval8.33E-4)', 'GO:0035556:intracellular signal transduction (qval1.03E-3)', 'GO:0048583:regulation of response to stimulus (qval1.03E-3)', 'GO:0022610:biological adhesion (qval1.34E-3)', 'GO:0007155:cell adhesion (qval1.3E-3)', 'GO:0007165:signal transduction (qval1.73E-3)', 'GO:0009966:regulation of signal transduction (qval1.96E-3)', 'GO:0050793:regulation of developmental process (qval2.97E-3)', 'GO:0006397:mRNA processing (qval3.4E-3)', 'GO:0008380:RNA splicing (qval3.38E-3)', 'GO:0000398:mRNA splicing, via spliceosome (qval3.32E-3)', 'GO:0000377:RNA splicing, via transesterification reactions with bulged adenosine as nucleophile (qval3.25E-3)', 'GO:0000375:RNA splicing, via transesterification reactions (qval3.18E-3)', 'GO:0048518:positive regulation of biological process (qval4.46E-3)', 'GO:0048522:positive regulation of cellular process (qval6.15E-3)', 'GO:0003006:developmental process involved in reproduction (qval6.66E-3)', 'GO:1903506:regulation of nucleic acid-templated transcription (qval6.61E-3)', 'GO:0006355:regulation of transcription, DNA-templated (qval6.48E-3)', 'GO:2001141:regulation of RNA biosynthetic process (qval6.36E-3)', 'GO:0016071:mRNA metabolic process (qval6.66E-3)', 'GO:0051172:negative regulation of nitrogen compound metabolic process (qval6.61E-3)', 'GO:0045595:regulation of cell differentiation (qval6.61E-3)', 'GO:2000026:regulation of multicellular organismal development (qval8E-3)', 'GO:0050767:regulation of neurogenesis (qval7.92E-3)', 'GO:0060284:regulation of cell development (qval9.34E-3)', 'GO:0010605:negative regulation of macromolecule metabolic process (qval9.6E-3)', 'GO:0016310:phosphorylation (qval1.01E-2)', 'GO:0051239:regulation of multicellular organismal process (qval9.95E-3)', 'GO:0023051:regulation of signaling (qval1.05E-2)', 'GO:0010646:regulation of cell communication (qval1.03E-2)', 'GO:0048749:compound eye development (qval1.74E-2)', 'GO:0051649:establishment of localization in cell (qval1.73E-2)', 'GO:0031324:negative regulation of cellular metabolic process (qval2.08E-2)', 'GO:0032502:developmental process (qval2.15E-2)', 'GO:0060627:regulation of vesicle-mediated transport (qval2.65E-2)', 'GO:0051641:cellular localization (qval2.66E-2)', 'GO:0009892:negative regulation of metabolic process (qval2.94E-2)', 'GO:0007626:locomotory behavior (qval3.79E-2)', 'GO:0001654:eye development (qval3.89E-2)', 'GO:0022414:reproductive process (qval4.07E-2)', 'GO:0090304:nucleic acid metabolic process (qval4.48E-2)', 'GO:0071705:nitrogen compound transport (qval4.46E-2)', 'GO:0051246:regulation of protein metabolic process (qval5.54E-2)', 'GO:1902532:negative regulation of intracellular signal transduction (qval5.48E-2)', 'GO:0040008:regulation of growth (qval5.8E-2)', 'GO:0046907:intracellular transport (qval6.06E-2)']</t>
        </is>
      </c>
      <c r="V33" s="3">
        <f>hyperlink("https://spiral.technion.ac.il/results/MTAwMDAwOQ==/32/GOResultsFUNCTION","link")</f>
        <v/>
      </c>
      <c r="W33" t="inlineStr">
        <is>
          <t>['GO:0016740:transferase activity (qval1.86E-3)', 'GO:1901363:heterocyclic compound binding (qval1.15E-3)', 'GO:0097159:organic cyclic compound binding (qval8.89E-4)', 'GO:0003676:nucleic acid binding (qval8.51E-4)', 'GO:0005488:binding (qval8.59E-4)', 'GO:0003729:mRNA binding (qval2.59E-2)', 'GO:0016805:dipeptidase activity (qval6.33E-2)', 'GO:0003723:RNA binding (qval2.08E-1)']</t>
        </is>
      </c>
      <c r="X33" s="3">
        <f>hyperlink("https://spiral.technion.ac.il/results/MTAwMDAwOQ==/32/GOResultsCOMPONENT","link")</f>
        <v/>
      </c>
      <c r="Y33" t="inlineStr">
        <is>
          <t>['GO:0044464:cell part (qval1.89E-10)', 'GO:0044424:intracellular part (qval5.06E-8)', 'GO:0005634:nucleus (qval5.4E-8)', 'GO:0043229:intracellular organelle (qval2.36E-7)', 'GO:0043226:organelle (qval1.38E-6)', 'GO:0043227:membrane-bounded organelle (qval2.75E-5)', 'GO:0043231:intracellular membrane-bounded organelle (qval3.15E-5)', 'GO:0044428:nuclear part (qval2.82E-4)', 'GO:0032991:protein-containing complex (qval3.69E-4)', 'GO:0005681:spliceosomal complex (qval3.19E-3)', 'GO:0043228:non-membrane-bounded organelle (qval5.26E-3)', 'GO:0043232:intracellular non-membrane-bounded organelle (qval4.82E-3)', 'GO:1902494:catalytic complex (qval1.47E-2)', 'GO:0097458:neuron part (qval1.44E-2)', 'GO:0071011:precatalytic spliceosome (qval1.67E-2)', 'GO:0044422:organelle part (qval1.62E-2)', 'GO:0005737:cytoplasm (qval2.46E-2)', 'GO:0071013:catalytic step 2 spliceosome (qval2.8E-2)', 'GO:0044446:intracellular organelle part (qval3.19E-2)', 'GO:0005700:polytene chromosome (qval3.74E-2)']</t>
        </is>
      </c>
    </row>
    <row r="34">
      <c r="A34" s="1" t="n">
        <v>33</v>
      </c>
      <c r="B34" t="n">
        <v>6068</v>
      </c>
      <c r="C34" t="n">
        <v>15445</v>
      </c>
      <c r="D34" t="n">
        <v>80</v>
      </c>
      <c r="E34" t="n">
        <v>6320</v>
      </c>
      <c r="F34" t="n">
        <v>751</v>
      </c>
      <c r="G34" t="n">
        <v>12902</v>
      </c>
      <c r="H34" t="n">
        <v>37</v>
      </c>
      <c r="I34" t="n">
        <v>102</v>
      </c>
      <c r="J34" s="2" t="n">
        <v>-1158</v>
      </c>
      <c r="K34" t="n">
        <v>0.602</v>
      </c>
      <c r="L34" t="inlineStr">
        <is>
          <t>14-3-3epsilon,2mit,5-HT1B,5-HT2A,5PtaseI,7B2,ADD1,AGO1,AP-1gamma,AP-1mu,AP-1sigma,APP-BP1,Aac11,Abl,Abp1,Ac3,Acf,Ack-like,Acn,Actbeta,Actn,Adar,Adf1,Aduk,Aef1,Afti,Alk,Alr,Amun,Ank,Ank2,Aos1,Apc,Aplip1,Appl,Arl4,Arl6IP1,Arp1,Arp10,Arp5,Ars2,Asator,AspRS-m,Asx,Atac3,Atg1,Atg16,Atg17,Atg7,Atx2,Atxn7,Axn,B4,B52,BCAS2,BEAF-32,BOD1,Bacc,Bet5,Bgb,BicD,Bili,Bin1,Blm,Blos1,Bsg25D,BtbVII,C1GalTA,CASK,CCKLR-17D3,CCT6,CG10011,CG10019,CG10077,CG10082,CG10089,CG10098,CG10132,CG10137,CG10147,CG10151,CG10194,CG10209,CG1024,CG10254,CG10265,CG10283,CG10347,CG10362,CG10375,CG10384,CG10395,CG10428,CG10463,CG10483,CG10494,CG10543,CG10585,CG10600,CG10628,CG10631,CG10646,CG10681,CG10713,CG10778,CG10802,CG10803,CG10880,CG1090,CG10903,CG10948,CG10984,CG11000,CG11076,CG11095,CG11099,CG11122,CG11138,CG11155,CG11178,CG11247,CG11248,CG11279,CG11317,CG11319,CG11357,CG11360,CG11367,CG11388,CG11398,CG1142,CG11456,CG11486,CG11505,CG11586,CG11696,CG11755,CG11779,CG11858,CG11873,CG11882,CG11927,CG11986,CG12025,CG12038,CG12054,CG12071,CG12081,CG12123,CG12128,CG12194,CG12253,CG12299,CG12316,CG12391,CG12531,CG12541,CG12547,CG12605,CG12728,CG12769,CG12817,CG12822,CG12851,CG12913,CG12950,CG12975,CG13001,CG13108,CG13123,CG13204,CG13293,CG13300,CG13344,CG13375,CG13390,CG13398,CG13404,CG13409,CG1344,CG13506,CG13532,CG13625,CG13630,CG13650,CG13739,CG13743,CG13868,CG13917,CG13920,CG13921,CG13926,CG13928,CG13933,CG13954,CG13995,CG13999,CG14005,CG14015,CG14024,CG1407,CG14073,CG14186,CG14231,CG14232,CG14234,CG14270,CG14312,CG14321,CG14353,CG14372,CG14408,CG14414,CG14438,CG14442,CG14478,CG14509,CG14535,CG14591,CG1463,CG14641,CG14647,CG14667,CG14669,CG14711,CG14798,CG14818,CG14853,CG14868,CG14882,CG14967,CG14982,CG14995,CG1504,CG1513,CG15141,CG15160,CG15309,CG15312,CG15356,CG15385,CG15431,CG15456,CG15525,CG15536,CG15561,CG15628,CG15642,CG15643,CG15651,CG15743,CG15760,CG15765,CG15772,CG1578,CG15803,CG15812,CG15894,CG15916,CG15922,CG1646,CG1647,CG16711,CG1677,CG16779,CG16787,CG16791,CG16854,CG1688,CG1695,CG17002,CG17019,CG17065,CG17075,CG17124,CG17180,CG17202,CG17230,CG17249,CG17270,CG17294,CG17321,CG17360,CG17364,CG17378,CG17454,CG17493,CG1750,CG17514,CG17565,CG17684,CG17698,CG17712,CG17715,CG17778,CG17816,CG17829,CG17883,CG17931,CG17977,CG17982,CG1812,CG1815,CG18265,CG18428,CG1847,CG1896,CG1909,CG1910,CG1983,CG2017,CG2061,CG2091,CG2126,CG2186,CG2211,CG2247,CG2258,CG2269,CG2278,CG2453,CG2614,CG2662,CG2790,CG2818,CG2865,CG2906,CG2924,CG2931,CG2970,CG2993,CG30096,CG30116,CG30172,CG30389,CG30419,CG30428,CG30463,CG3065,CG3078,CG31030,CG3104,CG31051,CG31064,CG31109,CG31125,CG31140,CG31211,CG31224,CG31249,CG31324,CG31388,CG31475,CG3156,CG3163,CG31635,CG31687,CG31688,CG31694,CG31712,CG3176,CG31760,CG31812,CG31814,CG3184,CG3198,CG31998,CG32000,CG32066,CG32085,CG32109,CG32176,CG32202,CG32206,CG32243,CG32264,CG32281,CG32333,CG32425,CG32432,CG32486,CG32506,CG3253,CG32544,CG3257,CG32683,CG32698,CG32700,CG32732,CG32756,CG32767,CG32772,CG32809,CG32813,CG32815,CG32944,CG33107,CG33144,CG33156,CG33181,CG33199,CG33229,CG33267,CG33298,CG3335,CG33543,CG33635,CG3368,CG3402,CG34113,CG34114,CG34116,CG34133,CG34250,CG34353,CG34354,CG34357,CG34371,CG34394,CG34401,CG34404,CG34408,CG34449,CG3527,CG3529,CG3530,CG3556,CG3618,CG3638,CG3651,CG3689,CG3703,CG3719,CG3726,CG3732,CG3744,CG3797,CG3817,CG3838,CG3860,CG3862,CG3955,CG3967,CG40178,CG40191,CG4022,CG4042,CG4049,CG40498,CG4119,CG4133,CG42238,CG42260,CG42265,CG42268,CG4230,CG42313,CG42322,CG42324,CG42337,CG42346,CG42359,CG42361,CG4238,CG42392,CG42404,CG42450,CG42492,CG42541,CG42668,CG42674,CG42684,CG42699,CG42724,CG42750,CG42784,CG42795,CG42797,CG42817,CG43066,CG43102,CG43143,CG43222,CG43324,CG43343,CG43347,CG43373,CG4360,CG43707,CG43729,CG43736,CG43737,CG43740,CG43778,CG43845,CG43867,CG43901,CG4393,CG44247,CG4452,CG4467,CG44774,CG44837,CG44838,CG4497,CG4502,CG45049,CG45263,CG4552,CG4558,CG4562,CG4587,CG4596,CG4612,CG4617,CG4627,CG46280,CG4660,CG4678,CG4768,CG4806,CG4848,CG4849,CG4896,CG4908,CG4935,CG4957,CG5027,CG5039,CG5068,CG5098,CG5131,CG5151,CG5180,CG5220,CG5276,CG5281,CG5282,CG5380,CG5445,CG5500,CG5549,CG5554,CG5646,CG5674,CG5708,CG5726,CG5727,CG5742,CG5746,CG5890,CG5903,CG5916,CG5934,CG5937,CG6024,CG6066,CG6154,CG6171,CG6184,CG6254,CG6276,CG6282,CG6329,CG6340,CG6418,CG6443,CG6454,CG6495,CG6568,CG6664,CG6700,CG6758,CG6765,CG6813,CG6841,CG6867,CG6966,CG6999,CG7028,CG7058,CG7120,CG7166,CG7183,CG7368,CG7369,CG7381,CG7407,CG7546,CG7565,CG7646,CG7656,CG7705,CG7718,CG7739,CG7741,CG7745,CG7785,CG7839,CG7857,CG7903,CG7943,CG7946,CG7956,CG7971,CG7985,CG7990,CG8004,CG8027,CG8031,CG8032,CG8108,CG8173,CG8245,CG8248,CG8298,CG8301,CG8388,CG8389,CG8398,CG8405,CG8500,CG8520,CG8617,CG8668,CG8671,CG8677,CG8726,CG8818,CG8833,CG8892,CG8909,CG8910,CG8924,CG8929,CG9044,CG9062,CG9065,CG9121,CG9123,CG9132,CG9135,CG9147,CG9170,CG9171,CG9253,CG9257,CG9265,CG9279,CG9304,CG9368,CG9384,CG9395,CG9425,CG9531,CG9601,CG9609,CG9641,CG9646,CG9773,CG9775,CG9813,CG9821,CG9919,CG9934,CG9945,CG9951,CHES-1-like,Ca-alpha1D,Ca-alpha1T,Ca-beta,CaMKI,CaMKII,CadN,Cadps,Caf1-55,Cals,Calx,Cam,Camta,CanB,CanB2,Caper,Capr,Cbl,Cchl,Ccn,Cdc2rk,Cdc5,Cdep,Cdk12,Cdk2,Cdk5alpha,CdsA,Cen,CenG1A,Chchd3,Chd1,Chro,Cip4,Cirl,CkIIalpha,CkIIbeta,CkIalpha,Cka,Cngl,aPKC,akirin,alpha-Cat,alpha-Catr,alpha-Man-Ib,alphaSnap,alphaTub84B,alphaTub84D,amon,angel,ari-1,ari-2,asf1,ash1,ave,babo,barc,bchs,beat-IIIb,beat-IV,beat-VII,bel,beta3GalTII,bif,bip2,bol,bon,brat,brp,bru1,bs,bsk,bves,cac,cal1,capu,cerv,cg,chb,chinmo,chn,chrb,cic,cin,cmpy</t>
        </is>
      </c>
      <c r="M34" t="inlineStr">
        <is>
          <t>[(51, 0), (51, 1), (51, 2), (51, 5), (51, 6), (51, 8), (51, 9), (51, 11), (51, 12), (51, 14), (51, 16), (51, 19), (51, 21), (51, 22), (51, 26), (51, 31), (51, 34), (51, 36), (51, 42), (51, 43), (51, 47), (51, 50), (51, 58), (51, 59), (51, 62), (51, 63), (51, 65), (51, 68), (51, 71), (51, 72), (51, 73), (51, 75), (51, 78), (51, 79), (74, 0), (74, 1), (74, 2), (74, 5), (74, 6), (74, 8), (74, 9), (74, 11), (74, 12), (74, 14), (74, 16), (74, 19), (74, 21), (74, 22), (74, 26), (74, 31), (74, 34), (74, 36), (74, 42), (74, 43), (74, 47), (74, 50), (74, 58), (74, 59), (74, 62), (74, 63), (74, 65), (74, 68), (74, 71), (74, 72), (74, 73), (74, 75), (74, 78), (74, 79), (76, 0), (76, 1), (76, 2), (76, 5), (76, 6), (76, 8), (76, 9), (76, 11), (76, 12), (76, 14), (76, 16), (76, 19), (76, 21), (76, 22), (76, 26), (76, 31), (76, 34), (76, 36), (76, 42), (76, 43), (76, 47), (76, 50), (76, 58), (76, 59), (76, 62), (76, 63), (76, 65), (76, 68), (76, 71), (76, 72), (76, 73), (76, 75), (76, 78), (76, 79)]</t>
        </is>
      </c>
      <c r="N34" t="n">
        <v>3486</v>
      </c>
      <c r="O34" t="n">
        <v>0.5</v>
      </c>
      <c r="P34" t="n">
        <v>0.95</v>
      </c>
      <c r="Q34" t="n">
        <v>3</v>
      </c>
      <c r="R34" t="n">
        <v>10000</v>
      </c>
      <c r="S34" t="inlineStr">
        <is>
          <t>09/05/2024, 11:53:02</t>
        </is>
      </c>
      <c r="T34" s="3">
        <f>hyperlink("https://spiral.technion.ac.il/results/MTAwMDAwOQ==/33/GOResultsPROCESS","link")</f>
        <v/>
      </c>
      <c r="U34" t="inlineStr">
        <is>
          <t>['GO:0050789:regulation of biological process (qval5.1E-23)', 'GO:0065007:biological regulation (qval3.57E-23)', 'GO:0050794:regulation of cellular process (qval1.5E-21)', 'GO:0060255:regulation of macromolecule metabolic process (qval6.85E-15)', 'GO:0019222:regulation of metabolic process (qval2.89E-13)', 'GO:0051171:regulation of nitrogen compound metabolic process (qval3.92E-12)', 'GO:0080090:regulation of primary metabolic process (qval5.74E-12)', 'GO:0031323:regulation of cellular metabolic process (qval3.23E-11)', 'GO:0010468:regulation of gene expression (qval1.75E-10)', 'GO:0048519:negative regulation of biological process (qval1.36E-8)', 'GO:0051252:regulation of RNA metabolic process (qval2.88E-7)', 'GO:0048523:negative regulation of cellular process (qval2.86E-7)', 'GO:0019219:regulation of nucleobase-containing compound metabolic process (qval7.85E-7)', 'GO:0048518:positive regulation of biological process (qval9.51E-7)', 'GO:0007610:behavior (qval1.58E-6)', 'GO:0007165:signal transduction (qval4.06E-6)', 'GO:2000112:regulation of cellular macromolecule biosynthetic process (qval4.3E-6)', 'GO:0010556:regulation of macromolecule biosynthetic process (qval4.06E-6)', 'GO:0031326:regulation of cellular biosynthetic process (qval3.88E-6)', 'GO:0009889:regulation of biosynthetic process (qval4.19E-6)', 'GO:0044260:cellular macromolecule metabolic process (qval2.08E-5)', 'GO:0050890:cognition (qval2.02E-5)', 'GO:0007611:learning or memory (qval1.93E-5)', 'GO:0040008:regulation of growth (qval3.13E-5)', 'GO:0051960:regulation of nervous system development (qval3.08E-5)', 'GO:0048522:positive regulation of cellular process (qval2.98E-5)', 'GO:1903506:regulation of nucleic acid-templated transcription (qval4.41E-5)', 'GO:0006355:regulation of transcription, DNA-templated (qval4.26E-5)', 'GO:2001141:regulation of RNA biosynthetic process (qval4.11E-5)', 'GO:2000026:regulation of multicellular organismal development (qval4.15E-5)', 'GO:0051246:regulation of protein metabolic process (qval4.2E-5)', 'GO:0006464:cellular protein modification process (qval4.68E-5)', 'GO:0036211:protein modification process (qval4.54E-5)', 'GO:0006397:mRNA processing (qval4.65E-5)', 'GO:0050808:synapse organization (qval4.64E-5)', 'GO:0048468:cell development (qval4.51E-5)', 'GO:0048666:neuron development (qval5.21E-5)', 'GO:0016071:mRNA metabolic process (qval5.09E-5)', 'GO:0007613:memory (qval7.97E-5)', 'GO:0000398:mRNA splicing, via spliceosome (qval1.18E-4)', 'GO:0000377:RNA splicing, via transesterification reactions with bulged adenosine as nucleophile (qval1.15E-4)', 'GO:0000375:RNA splicing, via transesterification reactions (qval1.12E-4)', 'GO:0051239:regulation of multicellular organismal process (qval1.18E-4)', 'GO:0048638:regulation of developmental growth (qval1.3E-4)', 'GO:0050793:regulation of developmental process (qval1.41E-4)', 'GO:0044267:cellular protein metabolic process (qval1.39E-4)', 'GO:0006357:regulation of transcription by RNA polymerase II (qval1.66E-4)', 'GO:0009987:cellular process (qval1.67E-4)', 'GO:0051128:regulation of cellular component organization (qval2.09E-4)', 'GO:0043412:macromolecule modification (qval2.57E-4)', 'GO:0007626:locomotory behavior (qval2.62E-4)', 'GO:0032268:regulation of cellular protein metabolic process (qval2.72E-4)', 'GO:0006468:protein phosphorylation (qval3.17E-4)', 'GO:0008380:RNA splicing (qval3.31E-4)', 'GO:0010605:negative regulation of macromolecule metabolic process (qval4.43E-4)', 'GO:0010604:positive regulation of macromolecule metabolic process (qval4.68E-4)', 'GO:0023051:regulation of signaling (qval5.05E-4)', 'GO:0010646:regulation of cell communication (qval4.96E-4)', 'GO:0048869:cellular developmental process (qval6.21E-4)', 'GO:0016310:phosphorylation (qval6.21E-4)', 'GO:0042176:regulation of protein catabolic process (qval6.53E-4)', 'GO:0043484:regulation of RNA splicing (qval6.5E-4)', 'GO:0050807:regulation of synapse organization (qval6.4E-4)', 'GO:0060284:regulation of cell development (qval7.29E-4)', 'GO:0045732:positive regulation of protein catabolic process (qval7.21E-4)', 'GO:0045862:positive regulation of proteolysis (qval7.1E-4)', 'GO:0003006:developmental process involved in reproduction (qval7.11E-4)', 'GO:0009893:positive regulation of metabolic process (qval7.12E-4)', 'GO:0048583:regulation of response to stimulus (qval7.41E-4)', 'GO:0009892:negative regulation of metabolic process (qval7.64E-4)', 'GO:0048024:regulation of mRNA splicing, via spliceosome (qval7.83E-4)', 'GO:0009896:positive regulation of catabolic process (qval1E-3)', 'GO:0000381:regulation of alternative mRNA splicing, via spliceosome (qval1.01E-3)', 'GO:0051172:negative regulation of nitrogen compound metabolic process (qval1.02E-3)', 'GO:0050684:regulation of mRNA processing (qval1.26E-3)', 'GO:1903311:regulation of mRNA metabolic process (qval1.46E-3)', 'GO:0030162:regulation of proteolysis (qval1.44E-3)', 'GO:0051049:regulation of transport (qval1.46E-3)', 'GO:0065009:regulation of molecular function (qval1.56E-3)', 'GO:0050767:regulation of neurogenesis (qval1.64E-3)', 'GO:0045595:regulation of cell differentiation (qval1.66E-3)', 'GO:0035556:intracellular signal transduction (qval1.77E-3)', 'GO:0031324:negative regulation of cellular metabolic process (qval1.78E-3)', 'GO:0009966:regulation of signal transduction (qval3.13E-3)', 'GO:0051641:cellular localization (qval3.73E-3)', 'GO:0032879:regulation of localization (qval5.45E-3)', 'GO:0009894:regulation of catabolic process (qval6.04E-3)', 'GO:0044087:regulation of cellular component biogenesis (qval6.2E-3)', 'GO:0051640:organelle localization (qval6.67E-3)', 'GO:0051247:positive regulation of protein metabolic process (qval7.48E-3)', 'GO:0051173:positive regulation of nitrogen compound metabolic process (qval7.49E-3)', 'GO:0031325:positive regulation of cellular metabolic process (qval7.68E-3)', 'GO:0051649:establishment of localization in cell (qval7.59E-3)', 'GO:0022414:reproductive process (qval9.01E-3)', 'GO:0042051:compound eye photoreceptor development (qval9.64E-3)', 'GO:0042461:photoreceptor cell development (qval9.54E-3)', 'GO:0042462:eye photoreceptor cell development (qval9.44E-3)', 'GO:0048609:multicellular organismal reproductive process (qval1.08E-2)', 'GO:0032502:developmental process (qval1.2E-2)', 'GO:0010629:negative regulation of gene expression (qval1.51E-2)', 'GO:0045934:negative regulation of nucleobase-containing compound metabolic process (qval1.55E-2)', 'GO:0010941:regulation of cell death (qval1.57E-2)', 'GO:1903362:regulation of cellular protein catabolic process (qval1.7E-2)', 'GO:1903050:regulation of proteolysis involved in cellular protein catabolic process (qval1.68E-2)', 'GO:0051963:regulation of synapse assembly (qval1.66E-2)', 'GO:0006396:RNA processing (qval1.65E-2)', 'GO:0007276:gamete generation (qval1.66E-2)', 'GO:0031327:negative regulation of cellular biosynthetic process (qval1.73E-2)', 'GO:0009890:negative regulation of biosynthetic process (qval1.72E-2)', 'GO:0031331:positive regulation of cellular catabolic process (qval1.75E-2)', 'GO:0060341:regulation of cellular localization (qval1.73E-2)', 'GO:0051962:positive regulation of nervous system development (qval1.81E-2)', 'GO:1903364:positive regulation of cellular protein catabolic process (qval2.08E-2)', 'GO:1903052:positive regulation of proteolysis involved in cellular protein catabolic process (qval2.06E-2)', 'GO:0045926:negative regulation of growth (qval2.04E-2)', 'GO:0007269:neurotransmitter secretion (qval2.03E-2)', 'GO:0050877:nervous system process (qval2.21E-2)', 'GO:0043087:regulation of GTPase activity (qval2.33E-2)', 'GO:0048477:oogenesis (qval2.31E-2)', 'GO:0007292:female gamete generation (qval2.29E-2)', 'GO:0051094:positive regulation of developmental process (qval2.33E-2)', 'GO:0045475:locomotor rhythm (qval2.35E-2)', 'GO:0007614:short-term memory (qval2.33E-2)', 'GO:0032388:positive regulation of intracellular transport (qval2.31E-2)', 'GO:0007616:long-term memory (qval2.35E-2)', 'GO:0051336:regulation of hydrolase activity (qval2.64E-2)', 'GO:0009628:response to abiotic stimulus (qval2.62E-2)', 'GO:0023057:negative regulation of signaling (qval2.6E-2)', 'GO:0010648:negative regulation of cell communication (qval2.58E-2)', 'GO:2000113:negative regulation of cellular macromolecule biosynthetic process (qval2.76E-2)', 'GO:0010558:negative regulation of macromolecule biosynthetic process (qval2.74E-2)', 'GO:0051253:negative regulation of RNA metabolic process (qval2.73E-2)', 'GO:0003008:system process (qval3.13E-2)', 'GO:0061136:regulation of proteasomal protein catabolic process (qval3.12E-2)', 'GO:0007281:germ cell development (qval3.31E-2)', 'GO:0050790:regulation of catalytic activity (qval3.38E-2)', 'GO:0043170:macromolecule metabolic process (qval3.61E-2)']</t>
        </is>
      </c>
      <c r="V34" s="3">
        <f>hyperlink("https://spiral.technion.ac.il/results/MTAwMDAwOQ==/33/GOResultsFUNCTION","link")</f>
        <v/>
      </c>
      <c r="W34" t="inlineStr">
        <is>
          <t>['GO:0005488:binding (qval5.05E-6)', 'GO:0005515:protein binding (qval6.78E-6)', 'GO:0097159:organic cyclic compound binding (qval4.78E-6)', 'GO:1901363:heterocyclic compound binding (qval5.44E-6)', 'GO:0003676:nucleic acid binding (qval8.16E-6)', 'GO:0001227:DNA-binding transcription repressor activity, RNA polymerase II-specific (qval5.47E-3)', 'GO:0004672:protein kinase activity (qval5.14E-3)', 'GO:0005245:voltage-gated calcium channel activity (qval5.89E-3)', 'GO:0022843:voltage-gated cation channel activity (qval5.23E-3)', 'GO:0003729:mRNA binding (qval5.24E-3)', 'GO:0060090:molecular adaptor activity (qval1.15E-2)', 'GO:0004674:protein serine/threonine kinase activity (qval1.3E-2)', 'GO:0030674:protein binding, bridging (qval1.38E-2)', 'GO:0016773:phosphotransferase activity, alcohol group as acceptor (qval1.78E-2)', 'GO:0005261:cation channel activity (qval1.97E-2)', 'GO:0032555:purine ribonucleotide binding (qval2.02E-2)', 'GO:0016805:dipeptidase activity (qval2.73E-2)', 'GO:0032553:ribonucleotide binding (qval2.98E-2)', 'GO:0035639:purine ribonucleoside triphosphate binding (qval3.02E-2)', 'GO:0017076:purine nucleotide binding (qval2.96E-2)', 'GO:0015085:calcium ion transmembrane transporter activity (qval2.89E-2)', 'GO:0003677:DNA binding (qval3.26E-2)', 'GO:0005262:calcium channel activity (qval3.55E-2)', 'GO:0005244:voltage-gated ion channel activity (qval4.17E-2)', 'GO:0022832:voltage-gated channel activity (qval4E-2)', 'GO:0022839:ion gated channel activity (qval4E-2)', 'GO:0022836:gated channel activity (qval3.85E-2)', 'GO:0016301:kinase activity (qval4.3E-2)']</t>
        </is>
      </c>
      <c r="X34" s="3">
        <f>hyperlink("https://spiral.technion.ac.il/results/MTAwMDAwOQ==/33/GOResultsCOMPONENT","link")</f>
        <v/>
      </c>
      <c r="Y34" t="inlineStr">
        <is>
          <t>['GO:0044464:cell part (qval1.87E-13)', 'GO:0005634:nucleus (qval8.74E-11)', 'GO:0044424:intracellular part (qval4.86E-9)', 'GO:0097458:neuron part (qval6.01E-8)', 'GO:0043229:intracellular organelle (qval2.56E-5)', 'GO:0032991:protein-containing complex (qval2.14E-5)', 'GO:0043227:membrane-bounded organelle (qval3.83E-5)', 'GO:0043226:organelle (qval3.47E-5)', 'GO:0044456:synapse part (qval1.63E-4)', 'GO:0034703:cation channel complex (qval2.15E-4)', 'GO:0034702:ion channel complex (qval1.95E-4)', 'GO:0043231:intracellular membrane-bounded organelle (qval1.95E-4)', 'GO:0005694:chromosome (qval9.57E-4)', 'GO:0043005:neuron projection (qval9.04E-4)', 'GO:0005681:spliceosomal complex (qval8.51E-4)', 'GO:0005891:voltage-gated calcium channel complex (qval1.46E-3)', 'GO:0030424:axon (qval2.51E-3)', 'GO:0071013:catalytic step 2 spliceosome (qval2.72E-3)', 'GO:1902494:catalytic complex (qval4.02E-3)', 'GO:0034704:calcium channel complex (qval4.17E-3)', 'GO:0071011:precatalytic spliceosome (qval4.05E-3)', 'GO:0097060:synaptic membrane (qval4.48E-3)', 'GO:0005700:polytene chromosome (qval5.5E-3)', 'GO:0044428:nuclear part (qval5.67E-3)', 'GO:1990904:ribonucleoprotein complex (qval6.93E-3)', 'GO:0031594:neuromuscular junction (qval8.58E-3)', 'GO:1902495:transmembrane transporter complex (qval1.12E-2)', 'GO:0044459:plasma membrane part (qval1.27E-2)', 'GO:0005737:cytoplasm (qval1.38E-2)', 'GO:0005684:U2-type spliceosomal complex (qval1.35E-2)', 'GO:0098590:plasma membrane region (qval1.31E-2)', 'GO:0098797:plasma membrane protein complex (qval1.48E-2)', 'GO:0005705:polytene chromosome interband (qval1.5E-2)', 'GO:0048786:presynaptic active zone (qval1.45E-2)', 'GO:0044427:chromosomal part (qval1.77E-2)', 'GO:0016020:membrane (qval2.23E-2)', 'GO:1990351:transporter complex (qval2.19E-2)']</t>
        </is>
      </c>
    </row>
    <row r="35">
      <c r="A35" s="1" t="n">
        <v>34</v>
      </c>
      <c r="B35" t="n">
        <v>6068</v>
      </c>
      <c r="C35" t="n">
        <v>15445</v>
      </c>
      <c r="D35" t="n">
        <v>80</v>
      </c>
      <c r="E35" t="n">
        <v>6320</v>
      </c>
      <c r="F35" t="n">
        <v>714</v>
      </c>
      <c r="G35" t="n">
        <v>12515</v>
      </c>
      <c r="H35" t="n">
        <v>37</v>
      </c>
      <c r="I35" t="n">
        <v>99</v>
      </c>
      <c r="J35" s="2" t="n">
        <v>-993</v>
      </c>
      <c r="K35" t="n">
        <v>0.603</v>
      </c>
      <c r="L35" t="inlineStr">
        <is>
          <t>14-3-3epsilon,2mit,5-HT1B,5-HT2A,5-HT7,7B2,AGO1,AIMP3,AP-1sigma,APP-BP1,ATPsynB,ATPsynD,ATPsynbeta,Aac11,Ac3,Acf,Ack,Ack-like,Acn,Actbeta,Actn,Adar,Aduk,Afti,Alk,Ank2,Aplip1,Appl,Arl4,Arl6IP1,Art3,Asator,AstC-R2,Ate1,Atg1,Atg101,Atg17,Atg7,Atu,Atxn7,Axn,B52,BRWD3,Bdbt,Bet3,Bet5,Bgb,Bili,Bin1,Blm,Blos2,CASK,CG10011,CG10077,CG10082,CG10089,CG10098,CG10132,CG10133,CG10137,CG10151,CG10188,CG1024,CG10265,CG10289,CG10338,CG10340,CG10362,CG10395,CG10428,CG10463,CG10483,CG10494,CG10600,CG10628,CG10631,CG10646,CG10681,CG10713,CG10880,CG1090,CG10948,CG10979,CG11000,CG11030,CG11035,CG11076,CG11077,CG11095,CG11099,CG11110,CG11122,CG11127,CG11138,CG11155,CG11178,CG11247,CG11248,CG11267,CG11307,CG11317,CG11319,CG11357,CG11360,CG11377,CG11396,CG11436,CG11448,CG11456,CG11505,CG11638,CG11722,CG11858,CG11873,CG11927,CG12025,CG12038,CG12054,CG12071,CG12081,CG12084,CG12099,CG12194,CG12204,CG12213,CG12299,CG1231,CG12316,CG12333,CG1234,CG12379,CG12402,CG12502,CG12531,CG12541,CG12594,CG12605,CG12769,CG12817,CG12822,CG12913,CG12948,CG12950,CG13001,CG13108,CG13123,CG13148,CG1316,CG13192,CG13204,CG13229,CG13293,CG13300,CG13344,CG13375,CG13392,CG13398,CG13404,CG13409,CG1344,CG13506,CG13532,CG13685,CG13743,CG13893,CG13917,CG13920,CG13921,CG13928,CG13933,CG13954,CG13982,CG13995,CG13999,CG14015,CG14024,CG14074,CG14082,CG14186,CG14234,CG14312,CG14321,CG14408,CG14450,CG14478,CG14535,CG14562,CG14618,CG14647,CG14657,CG14669,CG14721,CG14764,CG14767,CG14798,CG14806,CG14853,CG14868,CG14881,CG14882,CG14883,CG14967,CG14971,CG14982,CG1504,CG1513,CG15141,CG15160,CG15236,CG15270,CG15309,CG15312,CG15390,CG15431,CG15628,CG15642,CG15643,CG15651,CG15760,CG15765,CG15772,CG1578,CG15803,CG15812,CG15894,CG1620,CG1636,CG1646,CG1647,CG1677,CG16779,CG16787,CG16791,CG16833,CG16854,CG1688,CG16892,CG16903,CG1695,CG16952,CG17065,CG17075,CG17078,CG17163,CG17180,CG17187,CG17221,CG17230,CG17270,CG17294,CG17321,CG17364,CG17378,CG17454,CG17493,CG17565,CG17568,CG17684,CG17698,CG17716,CG17734,CG17778,CG17806,CG17816,CG17829,CG1785,CG17977,CG1815,CG18265,CG18428,CG18643,CG18766,CG18812,CG1909,CG1965,CG1968,CG1969,CG2017,CG2061,CG2091,CG2126,CG2211,CG2225,CG2247,CG2258,CG2269,CG2278,CG2453,CG2614,CG2662,CG2909,CG2918,CG2924,CG2993,CG30010,CG3009,CG30094,CG30096,CG30116,CG30172,CG30291,CG30389,CG30419,CG30463,CG3061,CG3078,CG31030,CG3104,CG31051,CG31109,CG31125,CG31140,CG31211,CG31223,CG31229,CG31323,CG31324,CG31388,CG31475,CG31510,CG31635,CG31638,CG31687,CG31688,CG31694,CG31712,CG31760,CG31814,CG31922,CG31998,CG32000,CG32052,CG32112,CG32206,CG3223,CG32243,CG32262,CG32264,CG32278,CG32281,CG32333,CG32425,CG32432,CG32485,CG32506,CG3253,CG32544,CG3257,CG32700,CG32732,CG32772,CG32795,CG32809,CG32815,CG32944,CG3295,CG33107,CG33143,CG33144,CG33199,CG33203,CG33230,CG33543,CG33639,CG3368,CG33695,CG33977,CG3402,CG34113,CG34114,CG34116,CG34125,CG34126,CG34132,CG34133,CG34148,CG34155,CG34354,CG34357,CG34371,CG34384,CG34393,CG34401,CG34404,CG34449,CG3527,CG3530,CG3556,CG3570,CG3618,CG3625,CG3662,CG3703,CG3726,CG3744,CG3797,CG3817,CG3838,CG3860,CG3862,CG3907,CG3955,CG3967,CG40178,CG4042,CG40498,CG4080,CG41128,CG4133,CG4168,CG42238,CG42260,CG42268,CG4230,CG42313,CG42322,CG42324,CG42337,CG42361,CG4238,CG42392,CG42402,CG42404,CG42450,CG42492,CG42495,CG42541,CG42668,CG42674,CG42684,CG42699,CG42750,CG42784,CG42795,CG4281,CG42817,CG4291,CG4294,CG43066,CG43222,CG43324,CG43343,CG43373,CG4341,CG43689,CG43707,CG43729,CG43736,CG43737,CG43740,CG43778,CG43845,CG43867,CG43901,CG4393,CG44153,CG44242,CG44247,CG44422,CG4467,CG44837,CG45002,CG45049,CG45263,CG4562,CG4587,CG4596,CG4612,CG4617,CG46280,CG46301,CG4646,CG4660,CG4678,CG4679,CG4686,CG4743,CG4849,CG4882,CG4896,CG4908,CG4935,CG4953,CG4957,CG4968,CG5027,CG5028,CG5044,CG5068,CG5098,CG5131,CG5149,CG5151,CG5281,CG5282,CG5285,CG5292,CG5445,CG5500,CG5515,CG5521,CG5549,CG5555,CG5641,CG5646,CG5676,CG5708,CG5726,CG5808,CG5890,CG5902,CG5903,CG5934,CG5937,CG6013,CG6024,CG6083,CG6123,CG6136,CG6154,CG6179,CG6184,CG6191,CG6227,CG6254,CG6276,CG6282,CG6329,CG6330,CG6379,CG6404,CG6418,CG6428,CG6443,CG6495,CG6617,CG6686,CG6700,CG6724,CG6758,CG6765,CG6813,CG6867,CG6878,CG6951,CG7006,CG7058,CG7154,CG7166,CG7326,CG7368,CG7369,CG7379,CG7381,CG7382,CG7407,CG7492,CG7504,CG7506,CG7536,CG7546,CG7565,CG7630,CG7646,CG7706,CG7718,CG7745,CG7785,CG7791,CG7810,CG7839,CG7857,CG7903,CG7943,CG7945,CG7956,CG7971,CG7985,CG7990,CG8027,CG8032,CG8080,CG8108,CG8111,CG8155,CG8173,CG8177,CG8188,CG8245,CG8248,CG8298,CG8300,CG8301,CG8388,CG8398,CG8405,CG8435,CG8490,CG8500,CG8668,CG8677,CG8786,CG8909,CG8910,CG8924,CG8929,CG9062,CG9065,CG9121,CG9123,CG9147,CG9164,CG9170,CG9171,CG9175,CG9257,CG9265,CG9279,CG9304,CG9368,CG9386,CG9395,CG9425,CG9515,CG9578,CG9601,CG9609,CG9636,CG9646,CG9813,CG9821,CG9855,CG9919,Ca-alpha1D,Ca-alpha1T,Ca-beta,CaMKI,CaMKII,CadN,CadN2,Cadps,Cals,Cam,Camta,CanA-14F,CanB,Capr,Cbl,Cbp20,Ccn,Cdep,Cdk2,Cdk5alpha,Cdk7,CdsA,Cen,Cerk,Chchd3,Chd1,Cirl,CkIIalpha,CkIIbeta,CkIalpha,Clamp,Clbn,Cngl,aPKC,adp,alpha-Cat,alpha-Catr,alpha-Man-Ia,alpha-Man-Ib,alpha-PheRS,alphaSnap,amon,angel,ari-1,ari-2,ash1,ave,barc,bchs,beat-IIIb,beat-IIa,beat-IV,beat-Ib,beat-VI,beat-VII,beat-Va,beat-Vb,bel,beta4GalNAcTA,bif,bip1,bip2,blp,bol,bor,brat,brp,bru1,bsk,btz,bun,cac,cal1,caz,cdi,cg,chinmo,chn,chrb,cindr,cmpy</t>
        </is>
      </c>
      <c r="M35" t="inlineStr">
        <is>
          <t>[(51, 0), (51, 1), (51, 2), (51, 5), (51, 6), (51, 8), (51, 9), (51, 10), (51, 11), (51, 12), (51, 16), (51, 19), (51, 21), (51, 22), (51, 26), (51, 31), (51, 34), (51, 36), (51, 41), (51, 42), (51, 43), (51, 47), (51, 50), (51, 58), (51, 59), (51, 62), (51, 63), (51, 65), (51, 68), (51, 72), (51, 73), (51, 75), (51, 78), (51, 79), (53, 0), (53, 1), (53, 2), (53, 5), (53, 6), (53, 8), (53, 9), (53, 11), (53, 12), (53, 16), (53, 19), (53, 21), (53, 22), (53, 26), (53, 31), (53, 34), (53, 36), (53, 42), (53, 43), (53, 47), (53, 50), (53, 58), (53, 59), (53, 62), (53, 63), (53, 65), (53, 68), (53, 72), (53, 73), (53, 75), (53, 78), (53, 79), (67, 0), (67, 1), (67, 2), (67, 5), (67, 6), (67, 8), (67, 9), (67, 10), (67, 11), (67, 12), (67, 16), (67, 19), (67, 21), (67, 22), (67, 26), (67, 31), (67, 34), (67, 36), (67, 42), (67, 43), (67, 47), (67, 50), (67, 58), (67, 59), (67, 62), (67, 63), (67, 65), (67, 68), (67, 72), (67, 73), (67, 75), (67, 78), (67, 79)]</t>
        </is>
      </c>
      <c r="N35" t="n">
        <v>58</v>
      </c>
      <c r="O35" t="n">
        <v>0.5</v>
      </c>
      <c r="P35" t="n">
        <v>0.95</v>
      </c>
      <c r="Q35" t="n">
        <v>3</v>
      </c>
      <c r="R35" t="n">
        <v>10000</v>
      </c>
      <c r="S35" t="inlineStr">
        <is>
          <t>09/05/2024, 11:53:15</t>
        </is>
      </c>
      <c r="T35" s="3">
        <f>hyperlink("https://spiral.technion.ac.il/results/MTAwMDAwOQ==/34/GOResultsPROCESS","link")</f>
        <v/>
      </c>
      <c r="U35" t="inlineStr">
        <is>
          <t>['GO:0050789:regulation of biological process (qval8.53E-15)', 'GO:0065007:biological regulation (qval1.99E-14)', 'GO:0050794:regulation of cellular process (qval2.8E-13)', 'GO:0060255:regulation of macromolecule metabolic process (qval8.93E-8)', 'GO:0019222:regulation of metabolic process (qval1.8E-7)', 'GO:0031323:regulation of cellular metabolic process (qval4.2E-6)', 'GO:0080090:regulation of primary metabolic process (qval4.32E-6)', 'GO:0051171:regulation of nitrogen compound metabolic process (qval6.27E-6)', 'GO:0007165:signal transduction (qval2.34E-5)', 'GO:0048519:negative regulation of biological process (qval5.72E-5)', 'GO:0035556:intracellular signal transduction (qval1.19E-4)', 'GO:0010468:regulation of gene expression (qval1.39E-4)', 'GO:0048583:regulation of response to stimulus (qval1.42E-4)', 'GO:0045862:positive regulation of proteolysis (qval1.76E-4)', 'GO:0051246:regulation of protein metabolic process (qval1.87E-4)', 'GO:0009987:cellular process (qval2.69E-4)', 'GO:0048518:positive regulation of biological process (qval3.79E-4)', 'GO:0051960:regulation of nervous system development (qval3.65E-4)', 'GO:0098609:cell-cell adhesion (qval3.49E-4)', 'GO:0023051:regulation of signaling (qval3.58E-4)', 'GO:0010646:regulation of cell communication (qval3.41E-4)', 'GO:0048523:negative regulation of cellular process (qval3.27E-4)', 'GO:0007610:behavior (qval3.47E-4)', 'GO:0098742:cell-cell adhesion via plasma-membrane adhesion molecules (qval3.77E-4)', 'GO:0040008:regulation of growth (qval3.79E-4)', 'GO:0032268:regulation of cellular protein metabolic process (qval4.45E-4)', 'GO:1902531:regulation of intracellular signal transduction (qval4.63E-4)', 'GO:0048666:neuron development (qval9.67E-4)', 'GO:0061136:regulation of proteasomal protein catabolic process (qval1.08E-3)', 'GO:0009966:regulation of signal transduction (qval1.09E-3)', 'GO:0044260:cellular macromolecule metabolic process (qval1.21E-3)', 'GO:0007411:axon guidance (qval1.62E-3)', 'GO:0050808:synapse organization (qval1.66E-3)', 'GO:0007626:locomotory behavior (qval1.61E-3)', 'GO:0031326:regulation of cellular biosynthetic process (qval1.85E-3)', 'GO:0009889:regulation of biosynthetic process (qval1.98E-3)', 'GO:1901800:positive regulation of proteasomal protein catabolic process (qval1.96E-3)', 'GO:2000026:regulation of multicellular organismal development (qval1.96E-3)', 'GO:0048522:positive regulation of cellular process (qval2.05E-3)', 'GO:0097485:neuron projection guidance (qval2.64E-3)', 'GO:0051239:regulation of multicellular organismal process (qval2.63E-3)', 'GO:0022610:biological adhesion (qval2.96E-3)', 'GO:0007155:cell adhesion (qval2.89E-3)', 'GO:2000112:regulation of cellular macromolecule biosynthetic process (qval3.09E-3)', 'GO:0010556:regulation of macromolecule biosynthetic process (qval3.02E-3)', 'GO:1903362:regulation of cellular protein catabolic process (qval3.1E-3)', 'GO:1903050:regulation of proteolysis involved in cellular protein catabolic process (qval3.04E-3)', 'GO:0050793:regulation of developmental process (qval3.24E-3)', 'GO:0051252:regulation of RNA metabolic process (qval3.23E-3)', 'GO:1903364:positive regulation of cellular protein catabolic process (qval3.37E-3)', 'GO:1903052:positive regulation of proteolysis involved in cellular protein catabolic process (qval3.31E-3)', 'GO:0032434:regulation of proteasomal ubiquitin-dependent protein catabolic process (qval3.24E-3)', 'GO:0016071:mRNA metabolic process (qval3.21E-3)', 'GO:0042176:regulation of protein catabolic process (qval3.61E-3)', 'GO:0006397:mRNA processing (qval3.88E-3)', 'GO:0009896:positive regulation of catabolic process (qval3.84E-3)', 'GO:0031331:positive regulation of cellular catabolic process (qval3.96E-3)', 'GO:0008380:RNA splicing (qval3.91E-3)', 'GO:0009894:regulation of catabolic process (qval4.3E-3)', 'GO:0045732:positive regulation of protein catabolic process (qval4.51E-3)', 'GO:0019219:regulation of nucleobase-containing compound metabolic process (qval4.66E-3)', 'GO:0030162:regulation of proteolysis (qval5.1E-3)', 'GO:0031329:regulation of cellular catabolic process (qval5.08E-3)', 'GO:0016319:mushroom body development (qval5.5E-3)', 'GO:0032436:positive regulation of proteasomal ubiquitin-dependent protein catabolic process (qval6.22E-3)', 'GO:2000058:regulation of ubiquitin-dependent protein catabolic process (qval1.02E-2)', 'GO:0007157:heterophilic cell-cell adhesion via plasma membrane cell adhesion molecules (qval1.01E-2)', 'GO:0042051:compound eye photoreceptor development (qval1.04E-2)', 'GO:0042461:photoreceptor cell development (qval1.03E-2)', 'GO:0042462:eye photoreceptor cell development (qval1.01E-2)', 'GO:0000398:mRNA splicing, via spliceosome (qval1.01E-2)', 'GO:0000377:RNA splicing, via transesterification reactions with bulged adenosine as nucleophile (qval9.99E-3)', 'GO:0000375:RNA splicing, via transesterification reactions (qval9.85E-3)', 'GO:0044267:cellular protein metabolic process (qval1.01E-2)', 'GO:0016310:phosphorylation (qval1.04E-2)', 'GO:0050807:regulation of synapse organization (qval1.08E-2)', 'GO:0048638:regulation of developmental growth (qval1.06E-2)', 'GO:2000060:positive regulation of ubiquitin-dependent protein catabolic process (qval1.11E-2)', 'GO:1903506:regulation of nucleic acid-templated transcription (qval1.24E-2)', 'GO:0006355:regulation of transcription, DNA-templated (qval1.23E-2)', 'GO:2001141:regulation of RNA biosynthetic process (qval1.21E-2)', 'GO:0010604:positive regulation of macromolecule metabolic process (qval1.22E-2)', 'GO:0050767:regulation of neurogenesis (qval1.31E-2)', 'GO:0048585:negative regulation of response to stimulus (qval1.31E-2)', 'GO:0060284:regulation of cell development (qval1.32E-2)', 'GO:0008344:adult locomotory behavior (qval1.4E-2)', 'GO:0051962:positive regulation of nervous system development (qval1.51E-2)', 'GO:0051128:regulation of cellular component organization (qval1.56E-2)', 'GO:0048869:cellular developmental process (qval1.69E-2)', 'GO:0006464:cellular protein modification process (qval1.73E-2)', 'GO:0036211:protein modification process (qval1.71E-2)', 'GO:0051094:positive regulation of developmental process (qval1.82E-2)', 'GO:0023057:negative regulation of signaling (qval1.92E-2)', 'GO:0010648:negative regulation of cell communication (qval1.9E-2)', 'GO:0006468:protein phosphorylation (qval2.15E-2)', 'GO:0048468:cell development (qval2.32E-2)', 'GO:0009893:positive regulation of metabolic process (qval2.7E-2)', 'GO:0010941:regulation of cell death (qval3.06E-2)', 'GO:0007528:neuromuscular junction development (qval3.05E-2)', 'GO:1902532:negative regulation of intracellular signal transduction (qval3.15E-2)', 'GO:0008045:motor neuron axon guidance (qval3.25E-2)', 'GO:0051247:positive regulation of protein metabolic process (qval3.35E-2)', 'GO:0007186:G protein-coupled receptor signaling pathway (qval3.32E-2)', 'GO:0009892:negative regulation of metabolic process (qval3.65E-2)', 'GO:0051240:positive regulation of multicellular organismal process (qval3.66E-2)', 'GO:0032940:secretion by cell (qval3.78E-2)', 'GO:0030534:adult behavior (qval3.74E-2)', 'GO:0031325:positive regulation of cellular metabolic process (qval3.77E-2)', 'GO:0032270:positive regulation of cellular protein metabolic process (qval4.11E-2)', 'GO:0043412:macromolecule modification (qval4.08E-2)', 'GO:0006928:movement of cell or subcellular component (qval4.23E-2)']</t>
        </is>
      </c>
      <c r="V35" s="3">
        <f>hyperlink("https://spiral.technion.ac.il/results/MTAwMDAwOQ==/34/GOResultsFUNCTION","link")</f>
        <v/>
      </c>
      <c r="W35" t="inlineStr">
        <is>
          <t>['GO:0005515:protein binding (qval4.35E-3)', 'GO:0005245:voltage-gated calcium channel activity (qval1.73E-2)', 'GO:0022843:voltage-gated cation channel activity (qval1.15E-2)', 'GO:0005488:binding (qval1.42E-2)', 'GO:0005261:cation channel activity (qval3.54E-2)', 'GO:0003676:nucleic acid binding (qval5.73E-2)', 'GO:0016805:dipeptidase activity (qval5.37E-2)', 'GO:0005262:calcium channel activity (qval7.32E-2)', 'GO:0022839:ion gated channel activity (qval7.51E-2)', 'GO:0022836:gated channel activity (qval6.76E-2)', 'GO:0016773:phosphotransferase activity, alcohol group as acceptor (qval6.68E-2)', 'GO:0005244:voltage-gated ion channel activity (qval6.23E-2)', 'GO:0022832:voltage-gated channel activity (qval5.75E-2)', 'GO:0004672:protein kinase activity (qval1.16E-1)']</t>
        </is>
      </c>
      <c r="X35" s="3">
        <f>hyperlink("https://spiral.technion.ac.il/results/MTAwMDAwOQ==/34/GOResultsCOMPONENT","link")</f>
        <v/>
      </c>
      <c r="Y35" t="inlineStr">
        <is>
          <t>['GO:0044464:cell part (qval2.09E-9)', 'GO:0097458:neuron part (qval5.88E-7)', 'GO:0044424:intracellular part (qval2.5E-5)', 'GO:0034703:cation channel complex (qval3.56E-4)', 'GO:0034702:ion channel complex (qval2.85E-4)', 'GO:0032991:protein-containing complex (qval1.45E-3)', 'GO:0044459:plasma membrane part (qval1.35E-3)', 'GO:0005891:voltage-gated calcium channel complex (qval2.14E-3)', 'GO:0044456:synapse part (qval2.57E-3)', 'GO:0043005:neuron projection (qval2.39E-3)', 'GO:0043229:intracellular organelle (qval2.99E-3)', 'GO:0043226:organelle (qval4.57E-3)', 'GO:0034704:calcium channel complex (qval4.73E-3)', 'GO:1990351:transporter complex (qval5.95E-3)', 'GO:0005634:nucleus (qval6.39E-3)', 'GO:0043227:membrane-bounded organelle (qval6.42E-3)', 'GO:0030424:axon (qval8.3E-3)', 'GO:1902495:transmembrane transporter complex (qval1.15E-2)', 'GO:0043231:intracellular membrane-bounded organelle (qval1.21E-2)', 'GO:0044425:membrane part (qval1.81E-2)', 'GO:0005681:spliceosomal complex (qval1.82E-2)', 'GO:0048786:presynaptic active zone (qval1.75E-2)', 'GO:0005737:cytoplasm (qval1.72E-2)', 'GO:0097060:synaptic membrane (qval3.06E-2)', 'GO:0030008:TRAPP complex (qval3.38E-2)', 'GO:1990072:TRAPPIII protein complex (qval3.25E-2)', 'GO:0098590:plasma membrane region (qval3.17E-2)']</t>
        </is>
      </c>
    </row>
    <row r="36">
      <c r="A36" s="1" t="n">
        <v>35</v>
      </c>
      <c r="B36" t="n">
        <v>6068</v>
      </c>
      <c r="C36" t="n">
        <v>15445</v>
      </c>
      <c r="D36" t="n">
        <v>80</v>
      </c>
      <c r="E36" t="n">
        <v>6320</v>
      </c>
      <c r="F36" t="n">
        <v>740</v>
      </c>
      <c r="G36" t="n">
        <v>11948</v>
      </c>
      <c r="H36" t="n">
        <v>31</v>
      </c>
      <c r="I36" t="n">
        <v>84</v>
      </c>
      <c r="J36" s="2" t="n">
        <v>-1042</v>
      </c>
      <c r="K36" t="n">
        <v>0.607</v>
      </c>
      <c r="L36" t="inlineStr">
        <is>
          <t>14-3-3epsilon,2mit,5-HT1B,5-HT2A,5-HT7,7B2,AGO1,AIF,AP-1gamma,AP-1sigma,AP-2alpha,AP-2mu,AP-2sigma,APP-BP1,ATPsynD,ATPsynbeta,Aac11,Abl,Ac3,Acf,Ack-like,Acn,Adar,Ady43A,Aef1,Afti,Alh,Alk,Apc,Aplip1,Appl,Arfip,Arl2,Arl4,Arl6IP1,Asator,AstC-R2,Asx,Atac1,Atac2,Atac3,Ate1,Atf6,Atg1,Atg16,Atg17,Atg18a,Atg6,Atg7,Atpalpha,Atxn7,Axn,Axud1,B52,BEAF-32,BRWD3,Bet3,Bgb,Bili,Bin1,Blm,Blos2,Blos3,Bre1,C1GalTA,CASK,CG10011,CG10019,CG10055,CG10077,CG10082,CG10089,CG10098,CG10132,CG10137,CG10147,CG1024,CG10254,CG10265,CG10340,CG10395,CG10417,CG10420,CG10463,CG10465,CG10483,CG10494,CG10508,CG10600,CG10628,CG10631,CG10646,CG10713,CG10804,CG10809,CG1090,CG10903,CG10948,CG11000,CG11030,CG11076,CG11095,CG11109,CG11122,CG11138,CG11155,CG11178,CG11247,CG11248,CG11267,CG11306,CG11317,CG11319,CG11357,CG11360,CG11377,CG11436,CG11448,CG11456,CG11504,CG11505,CG11597,CG11638,CG11665,CG11696,CG11768,CG11779,CG11858,CG11873,CG11883,CG11980,CG11986,CG12004,CG12018,CG12038,CG12054,CG12081,CG12084,CG12173,CG12179,CG12194,CG12204,CG12213,CG12288,CG12299,CG12316,CG12325,CG12502,CG12531,CG12541,CG12594,CG12605,CG12608,CG12728,CG12822,CG12913,CG12942,CG12950,CG12975,CG13001,CG13108,CG13126,CG1316,CG13204,CG13229,CG13293,CG13300,CG13337,CG13339,CG13344,CG13365,CG13375,CG13390,CG13398,CG13404,CG13506,CG13609,CG13625,CG13650,CG13685,CG13739,CG13743,CG13865,CG13868,CG13917,CG13920,CG13921,CG13954,CG13982,CG13995,CG13999,CG14015,CG14024,CG14043,CG14057,CG14073,CG14074,CG14082,CG14104,CG14130,CG14186,CG14200,CG14231,CG14234,CG14312,CG14321,CG14408,CG14414,CG14431,CG14440,CG14478,CG14535,CG14543,CG14647,CG14667,CG14669,CG14722,CG14767,CG14798,CG14806,CG14853,CG14868,CG14894,CG14906,CG1492,CG14982,CG1504,CG1513,CG15141,CG15160,CG15236,CG15270,CG15312,CG15431,CG15456,CG15514,CG15628,CG15642,CG15643,CG15651,CG15743,CG15747,CG15760,CG15765,CG15772,CG15803,CG15812,CG1582,CG15894,CG1620,CG1622,CG1636,CG1646,CG1647,CG1677,CG16779,CG16787,CG16791,CG16854,CG16865,CG16892,CG1695,CG16952,CG16986,CG17065,CG17075,CG17124,CG17202,CG17230,CG17270,CG17294,CG17321,CG17343,CG17359,CG17360,CG17361,CG17364,CG17454,CG17493,CG1750,CG17514,CG17565,CG17568,CG17600,CG17683,CG17684,CG17698,CG17715,CG17716,CG17778,CG17802,CG17829,CG17977,CG18004,CG1812,CG18208,CG18265,CG18428,CG18508,CG18766,CG1902,CG1909,CG1951,CG1968,CG2017,CG2091,CG2225,CG2247,CG2258,CG2269,CG2371,CG2614,CG2662,CG2818,CG2909,CG2924,CG2993,CG30010,CG30089,CG3009,CG30096,CG30109,CG30116,CG30172,CG30389,CG30392,CG30419,CG30424,CG30428,CG30463,CG30491,CG3078,CG31030,CG3104,CG31051,CG31064,CG31125,CG31126,CG31140,CG31156,CG31211,CG31223,CG31224,CG31278,CG31323,CG31324,CG31360,CG31368,CG31388,CG31475,CG31550,CG31635,CG31637,CG31638,CG31650,CG31688,CG31690,CG31712,CG31760,CG31814,CG31957,CG3198,CG31998,CG32000,CG32052,CG32085,CG32099,CG32165,CG32187,CG32202,CG32206,CG32243,CG32264,CG32281,CG32432,CG32486,CG32506,CG3253,CG32544,CG3257,CG32683,CG32698,CG32700,CG32732,CG32767,CG32772,CG32809,CG32815,CG32944,CG33090,CG33199,CG33213,CG33217,CG33229,CG33267,CG3335,CG33543,CG33635,CG33639,CG3368,CG34113,CG34114,CG34116,CG34155,CG34195,CG34200,CG34347,CG34353,CG34354,CG34357,CG34370,CG34371,CG34384,CG34393,CG34401,CG34404,CG34408,CG34449,CG3530,CG3548,CG3556,CG3570,CG3638,CG3651,CG3662,CG3703,CG3711,CG3726,CG3732,CG3735,CG3744,CG3760,CG3797,CG3817,CG3838,CG3847,CG3907,CG3918,CG3955,CG3967,CG3995,CG4004,CG40178,CG4022,CG40228,CG4036,CG40498,CG4050,CG4069,CG4089,CG41099,CG4133,CG42232,CG42238,CG42258,CG42260,CG42265,CG42268,CG4230,CG42313,CG42324,CG42337,CG42340,CG42346,CG4238,CG42389,CG42404,CG42450,CG42541,CG42553,CG42594,CG42674,CG42684,CG42700,CG42724,CG42750,CG42784,CG42795,CG42855,CG4293,CG4294,CG43066,CG43102,CG43222,CG43343,CG43347,CG43373,CG4341,CG43689,CG43707,CG43729,CG43736,CG43737,CG43740,CG43778,CG43845,CG43901,CG4393,CG44098,CG44153,CG44422,CG4467,CG44837,CG45002,CG45049,CG45263,CG4553,CG4562,CG4587,CG4596,CG4612,CG4617,CG46280,CG46301,CG4676,CG4678,CG4679,CG4686,CG4743,CG4751,CG4768,CG4849,CG4882,CG4887,CG4896,CG4908,CG4935,CG5068,CG5079,CG5098,CG5114,CG5126,CG5149,CG5151,CG5281,CG5282,CG5323,CG5466,CG5500,CG5549,CG5589,CG5676,CG5708,CG5726,CG5746,CG5805,CG5880,CG5890,CG5903,CG5986,CG6024,CG6083,CG6123,CG6154,CG6184,CG6230,CG6254,CG6325,CG6329,CG6340,CG6379,CG6404,CG6418,CG6443,CG6495,CG6650,CG6685,CG6689,CG6700,CG6712,CG6724,CG6758,CG6765,CG6813,CG6867,CG7006,CG7009,CG7028,CG7058,CG7101,CG7115,CG7148,CG7185,CG7289,CG7326,CG7368,CG7369,CG7381,CG7407,CG7504,CG7564,CG7565,CG7582,CG7611,CG7638,CG7639,CG7646,CG7705,CG7718,CG7785,CG7791,CG7839,CG7841,CG7903,CG7943,CG7971,CG7985,CG8003,CG8027,CG8079,CG8080,CG8108,CG8155,CG8173,CG8177,CG8187,CG8188,CG8245,CG8298,CG8301,CG8368,CG8388,CG8398,CG8490,CG8500,CG8516,CG8668,CG8671,CG8677,CG8712,CG8786,CG8861,CG8909,CG8910,CG8924,CG8929,CG9005,CG9062,CG9098,CG9121,CG9123,CG9147,CG9170,CG9257,CG9265,CG9267,CG9328,CG9395,CG9410,CG9422,CG9425,CG9578,CG9581,CG9601,CG9609,CG9646,CG9650,CG9775,CG9776,CG9795,CG9799,CG9821,CG9919,CG9934,Ca-alpha1T,CaMKII,CadN,CadN2,Cadps,Caf1-55,Cals,Camta,CanA-14F,CanB,Cap-H2,Ccn,Cdc7,Cdep,Cf2,Chd1,Cirl,CkIIalpha,CkIIalpha-i3,CkIIbeta,Cka,Clamp,Cngl,a6,aPKC,ab,alpha-Cat,alpha-Man-Ib,alpha4GT1,alphaSnap,angel,ari-1,ash1,atms,barc,bchs,beat-IIIb,beat-IIa,beat-IIb,beat-IV,beat-Ia,beat-Ib,beat-Ic,beat-VI,beat-VII,beat-Va,beat-Vb,beat-Vc,beg,bel,beta3GalTII,beta4GalNAcTA,bin3,bip1,bip2,bol,brat,brp,bru1,btz,bun,bves,c12.1,cac,cal1,capu,car,cbs,cg,chb,chinmo,chn,chrb,cin,clu,cmpy</t>
        </is>
      </c>
      <c r="M36" t="inlineStr">
        <is>
          <t>[(53, 0), (53, 1), (53, 2), (53, 5), (53, 6), (53, 8), (53, 9), (53, 11), (53, 12), (53, 16), (53, 19), (53, 21), (53, 22), (53, 26), (53, 31), (53, 34), (53, 36), (53, 42), (53, 43), (53, 58), (53, 59), (53, 62), (53, 63), (53, 65), (53, 68), (53, 72), (53, 73), (53, 78), (74, 0), (74, 1), (74, 2), (74, 5), (74, 6), (74, 8), (74, 9), (74, 11), (74, 12), (74, 16), (74, 19), (74, 21), (74, 22), (74, 26), (74, 31), (74, 34), (74, 36), (74, 42), (74, 43), (74, 58), (74, 59), (74, 62), (74, 63), (74, 65), (74, 68), (74, 72), (74, 73), (74, 78), (77, 0), (77, 1), (77, 2), (77, 5), (77, 6), (77, 8), (77, 9), (77, 11), (77, 12), (77, 16), (77, 19), (77, 21), (77, 22), (77, 26), (77, 31), (77, 34), (77, 36), (77, 42), (77, 43), (77, 58), (77, 59), (77, 62), (77, 63), (77, 65), (77, 68), (77, 72), (77, 73), (77, 78)]</t>
        </is>
      </c>
      <c r="N36" t="n">
        <v>1446</v>
      </c>
      <c r="O36" t="n">
        <v>0.5</v>
      </c>
      <c r="P36" t="n">
        <v>0.95</v>
      </c>
      <c r="Q36" t="n">
        <v>3</v>
      </c>
      <c r="R36" t="n">
        <v>10000</v>
      </c>
      <c r="S36" t="inlineStr">
        <is>
          <t>09/05/2024, 11:53:27</t>
        </is>
      </c>
      <c r="T36" s="3">
        <f>hyperlink("https://spiral.technion.ac.il/results/MTAwMDAwOQ==/35/GOResultsPROCESS","link")</f>
        <v/>
      </c>
      <c r="U36" t="inlineStr">
        <is>
          <t>['GO:0050794:regulation of cellular process (qval2.11E-8)', 'GO:0050789:regulation of biological process (qval3.79E-8)', 'GO:0065007:biological regulation (qval5.97E-8)', 'GO:0060255:regulation of macromolecule metabolic process (qval6.27E-7)', 'GO:0051171:regulation of nitrogen compound metabolic process (qval5.51E-6)', 'GO:0007157:heterophilic cell-cell adhesion via plasma membrane cell adhesion molecules (qval5.3E-6)', 'GO:0098742:cell-cell adhesion via plasma-membrane adhesion molecules (qval5.43E-6)', 'GO:0098609:cell-cell adhesion (qval6.62E-6)', 'GO:0019222:regulation of metabolic process (qval6.84E-6)', 'GO:0080090:regulation of primary metabolic process (qval7.55E-6)', 'GO:0010468:regulation of gene expression (qval1.24E-5)', 'GO:0031323:regulation of cellular metabolic process (qval2.25E-5)', 'GO:0008045:motor neuron axon guidance (qval6.87E-5)', 'GO:2000112:regulation of cellular macromolecule biosynthetic process (qval8.03E-5)', 'GO:0010556:regulation of macromolecule biosynthetic process (qval7.5E-5)', 'GO:0051252:regulation of RNA metabolic process (qval7.95E-5)', 'GO:0019219:regulation of nucleobase-containing compound metabolic process (qval1.86E-4)', 'GO:0022610:biological adhesion (qval1.77E-4)', 'GO:0007155:cell adhesion (qval1.68E-4)', 'GO:1903506:regulation of nucleic acid-templated transcription (qval1.89E-4)', 'GO:0006355:regulation of transcription, DNA-templated (qval1.8E-4)', 'GO:2001141:regulation of RNA biosynthetic process (qval1.72E-4)', 'GO:0031326:regulation of cellular biosynthetic process (qval1.95E-4)', 'GO:0007411:axon guidance (qval1.93E-4)', 'GO:0009889:regulation of biosynthetic process (qval2E-4)', 'GO:0097485:neuron projection guidance (qval4.15E-4)', 'GO:0009987:cellular process (qval4.12E-4)', 'GO:0048523:negative regulation of cellular process (qval4.59E-4)', 'GO:0048519:negative regulation of biological process (qval9.85E-4)', 'GO:0016071:mRNA metabolic process (qval2.35E-3)', 'GO:0006397:mRNA processing (qval2.31E-3)', 'GO:0006357:regulation of transcription by RNA polymerase II (qval3.22E-3)', 'GO:0048468:cell development (qval4E-3)', 'GO:0048518:positive regulation of biological process (qval3.89E-3)', 'GO:0006396:RNA processing (qval3.99E-3)', 'GO:0000398:mRNA splicing, via spliceosome (qval5.94E-3)', 'GO:0000377:RNA splicing, via transesterification reactions with bulged adenosine as nucleophile (qval5.78E-3)', 'GO:0000375:RNA splicing, via transesterification reactions (qval5.63E-3)', 'GO:0008380:RNA splicing (qval5.52E-3)', 'GO:0016070:RNA metabolic process (qval7.7E-3)', 'GO:0048522:positive regulation of cellular process (qval7.75E-3)', 'GO:0090304:nucleic acid metabolic process (qval9.21E-3)', 'GO:0051128:regulation of cellular component organization (qval1.06E-2)', 'GO:0035556:intracellular signal transduction (qval1.16E-2)', 'GO:0051172:negative regulation of nitrogen compound metabolic process (qval1.25E-2)', 'GO:0044260:cellular macromolecule metabolic process (qval1.31E-2)', 'GO:0048666:neuron development (qval1.3E-2)', 'GO:0044087:regulation of cellular component biogenesis (qval1.31E-2)', 'GO:0050808:synapse organization (qval1.28E-2)', 'GO:0007626:locomotory behavior (qval1.26E-2)', 'GO:0007610:behavior (qval1.54E-2)', 'GO:0010605:negative regulation of macromolecule metabolic process (qval1.75E-2)', 'GO:0042051:compound eye photoreceptor development (qval1.81E-2)', 'GO:0042461:photoreceptor cell development (qval1.78E-2)', 'GO:0042462:eye photoreceptor cell development (qval1.75E-2)', 'GO:0048609:multicellular organismal reproductive process (qval2.15E-2)', 'GO:0008038:neuron recognition (qval2.34E-2)', 'GO:0008037:cell recognition (qval2.3E-2)', 'GO:0032940:secretion by cell (qval2.44E-2)', 'GO:0040008:regulation of growth (qval2.77E-2)', 'GO:2000113:negative regulation of cellular macromolecule biosynthetic process (qval2.8E-2)', 'GO:0010558:negative regulation of macromolecule biosynthetic process (qval2.76E-2)', 'GO:0051649:establishment of localization in cell (qval2.88E-2)', 'GO:0045934:negative regulation of nucleobase-containing compound metabolic process (qval2.86E-2)', 'GO:0008344:adult locomotory behavior (qval2.88E-2)', 'GO:0006928:movement of cell or subcellular component (qval3.33E-2)', 'GO:0022414:reproductive process (qval3.29E-2)', 'GO:0007269:neurotransmitter secretion (qval3.68E-2)', 'GO:0022412:cellular process involved in reproduction in multicellular organism (qval3.72E-2)', 'GO:0044089:positive regulation of cellular component biogenesis (qval3.8E-2)', 'GO:0046903:secretion (qval3.75E-2)', 'GO:0051960:regulation of nervous system development (qval4.16E-2)', 'GO:0008049:male courtship behavior (qval4.17E-2)', 'GO:0051641:cellular localization (qval4.12E-2)', 'GO:0044267:cellular protein metabolic process (qval4.23E-2)', 'GO:0051253:negative regulation of RNA metabolic process (qval5.44E-2)', 'GO:0051056:regulation of small GTPase mediated signal transduction (qval5.43E-2)', 'GO:0031324:negative regulation of cellular metabolic process (qval5.68E-2)', 'GO:0043412:macromolecule modification (qval5.76E-2)']</t>
        </is>
      </c>
      <c r="V36" s="3">
        <f>hyperlink("https://spiral.technion.ac.il/results/MTAwMDAwOQ==/35/GOResultsFUNCTION","link")</f>
        <v/>
      </c>
      <c r="W36" t="inlineStr">
        <is>
          <t>['GO:0003676:nucleic acid binding (qval1.04E-8)', 'GO:0097159:organic cyclic compound binding (qval2.82E-5)', 'GO:1901363:heterocyclic compound binding (qval2.8E-5)', 'GO:0005488:binding (qval5.21E-5)', 'GO:0003729:mRNA binding (qval3.27E-3)', 'GO:0003677:DNA binding (qval5.98E-3)', 'GO:0003723:RNA binding (qval5.51E-3)', 'GO:0098748:endocytic adaptor activity (qval7.78E-3)', 'GO:0035615:clathrin adaptor activity (qval6.92E-3)', 'GO:0060090:molecular adaptor activity (qval1.38E-2)', 'GO:0030674:protein binding, bridging (qval1.75E-2)', 'GO:0016805:dipeptidase activity (qval4.03E-2)', 'GO:0140110:transcription regulator activity (qval8.14E-2)', 'GO:0005515:protein binding (qval9.17E-2)', 'GO:0043565:sequence-specific DNA binding (qval9.35E-2)', 'GO:0005261:cation channel activity (qval9.07E-2)', 'GO:0001067:regulatory region nucleic acid binding (qval9.27E-2)', 'GO:0000976:transcription regulatory region sequence-specific DNA binding (qval8.75E-2)', 'GO:0044212:transcription regulatory region DNA binding (qval8.29E-2)']</t>
        </is>
      </c>
      <c r="X36" s="3">
        <f>hyperlink("https://spiral.technion.ac.il/results/MTAwMDAwOQ==/35/GOResultsCOMPONENT","link")</f>
        <v/>
      </c>
      <c r="Y36" t="inlineStr">
        <is>
          <t>['GO:0044464:cell part (qval4.26E-11)', 'GO:0044424:intracellular part (qval1.19E-6)', 'GO:0005634:nucleus (qval1.03E-6)', 'GO:0043229:intracellular organelle (qval3.94E-6)', 'GO:0043226:organelle (qval7.43E-6)', 'GO:0097458:neuron part (qval1.55E-5)', 'GO:0043227:membrane-bounded organelle (qval3.27E-5)', 'GO:0043231:intracellular membrane-bounded organelle (qval3.49E-5)', 'GO:0044459:plasma membrane part (qval8.38E-4)', 'GO:0044428:nuclear part (qval1.01E-3)', 'GO:0030131:clathrin adaptor complex (qval2.81E-3)', 'GO:0030119:AP-type membrane coat adaptor complex (qval2.58E-3)', 'GO:0044456:synapse part (qval3.63E-3)', 'GO:0032991:protein-containing complex (qval2.89E-2)', 'GO:0005684:U2-type spliceosomal complex (qval2.88E-2)', 'GO:1990904:ribonucleoprotein complex (qval2.75E-2)', 'GO:0098797:plasma membrane protein complex (qval3.03E-2)', 'GO:0048786:presynaptic active zone (qval2.88E-2)', 'GO:0043005:neuron projection (qval3.38E-2)']</t>
        </is>
      </c>
    </row>
    <row r="37">
      <c r="A37" s="1" t="n">
        <v>36</v>
      </c>
      <c r="B37" t="n">
        <v>6068</v>
      </c>
      <c r="C37" t="n">
        <v>15445</v>
      </c>
      <c r="D37" t="n">
        <v>80</v>
      </c>
      <c r="E37" t="n">
        <v>6320</v>
      </c>
      <c r="F37" t="n">
        <v>511</v>
      </c>
      <c r="G37" t="n">
        <v>11954</v>
      </c>
      <c r="H37" t="n">
        <v>31</v>
      </c>
      <c r="I37" t="n">
        <v>82</v>
      </c>
      <c r="J37" s="2" t="n">
        <v>-699</v>
      </c>
      <c r="K37" t="n">
        <v>0.608</v>
      </c>
      <c r="L37" t="inlineStr">
        <is>
          <t>128up,5-HT2A,AIMP3,AP-2alpha,AP-2sigma,Aac11,Ac3,Acf,Ack-like,Acn,Actn,Adk2,Alk,Aplip1,Arf79F,Arfip,Arl4,Arl6IP1,Arp10,Asator,AsnRS,Ate1,Atf-2,Atf6,Atg1,Atg17,Atg5,Atu,Atxn7,Axud1,Bap55,Bet3,Bgb,Bili,Bin1,Bre1,BtbVII,Bub3,CASK,CCKLR-17D3,CG10053,CG10077,CG10082,CG10089,CG10098,CG10132,CG10194,CG10209,CG10321,CG10324,CG10338,CG10395,CG10483,CG10555,CG10585,CG10646,CG10721,CG10795,CG10915,CG10984,CG11000,CG11070,CG11076,CG11099,CG11122,CG11138,CG11178,CG11248,CG11317,CG11357,CG11377,CG11398,CG11436,CG11456,CG11486,CG11523,CG11638,CG11777,CG11858,CG11873,CG12004,CG12038,CG12054,CG12104,CG12155,CG1218,CG12213,CG12288,CG12299,CG12316,CG12325,CG1234,CG12375,CG12391,CG12531,CG12576,CG12608,CG12717,CG12769,CG12817,CG12822,CG12851,CG12913,CG12950,CG12994,CG13108,CG13126,CG13148,CG13204,CG13300,CG13344,CG13375,CG13398,CG1344,CG13506,CG13532,CG1354,CG13685,CG13743,CG13917,CG13928,CG13933,CG13982,CG13995,CG13999,CG14082,CG14102,CG14135,CG14186,CG14234,CG14312,CG14321,CG14372,CG14408,CG14450,CG14618,CG14669,CG14721,CG14767,CG14798,CG14806,CG14868,CG14883,CG1492,CG14982,CG1504,CG15141,CG15160,CG15270,CG15312,CG15390,CG15432,CG15443,CG15514,CG15561,CG15601,CG15602,CG15628,CG15642,CG15643,CG15651,CG15747,CG15765,CG15772,CG15803,CG15814,CG15881,CG15894,CG1607,CG1620,CG1636,CG1647,CG16753,CG1677,CG16779,CG16787,CG16791,CG16890,CG16892,CG16903,CG1695,CG16952,CG16979,CG17075,CG17078,CG17202,CG17230,CG17270,CG17321,CG17364,CG17454,CG17493,CG17565,CG17660,CG17684,CG17698,CG17716,CG17734,CG17778,CG17802,CG17829,CG1789,CG17977,CG18208,CG18428,CG1847,CG18766,CG1909,CG1951,CG2091,CG2200,CG2247,CG2258,CG2611,CG2889,CG2909,CG2924,CG2926,CG2993,CG30010,CG30089,CG3009,CG30096,CG30116,CG30172,CG30389,CG30424,CG30463,CG3078,CG3104,CG31109,CG31140,CG31223,CG31229,CG31324,CG31360,CG31510,CG3156,CG31635,CG31638,CG31650,CG31687,CG31688,CG31712,CG31814,CG3184,CG31998,CG32000,CG32100,CG32112,CG32206,CG32243,CG32264,CG32432,CG32506,CG32544,CG32590,CG32708,CG32732,CG32809,CG32813,CG32815,CG32856,CG32944,CG33107,CG33199,CG33203,CG33217,CG33298,CG33506,CG33523,CG33543,CG33695,CG33947,CG33969,CG34113,CG34114,CG34133,CG34354,CG34357,CG34371,CG34393,CG34401,CG34404,CG3511,CG3527,CG3556,CG3570,CG3711,CG3797,CG3817,CG3838,CG3862,CG3894,CG3907,CG3918,CG3955,CG3967,CG40178,CG4049,CG40498,CG4050,CG4080,CG4133,CG42260,CG42268,CG4230,CG42313,CG42322,CG42337,CG42339,CG4238,CG42402,CG42404,CG42450,CG42495,CG42554,CG42674,CG42750,CG42784,CG4281,CG4291,CG4300,CG43066,CG43102,CG43143,CG43347,CG43367,CG4341,CG43689,CG43707,CG43729,CG43737,CG43867,CG43901,CG44153,CG44422,CG4467,CG44837,CG45002,CG4502,CG45049,CG45263,CG4558,CG4562,CG4587,CG4596,CG4612,CG4617,CG4676,CG4678,CG4686,CG4743,CG4751,CG4848,CG4882,CG4935,CG4957,CG5021,CG5022,CG5037,CG5131,CG5282,CG5285,CG5339,CG5412,CG5447,CG5521,CG5522,CG5549,CG5641,CG5674,CG5708,CG5726,CG5890,CG5934,CG6005,CG6024,CG6083,CG6136,CG6154,CG6276,CG6364,CG6404,CG6428,CG6613,CG6617,CG6686,CG6700,CG6712,CG6758,CG6867,CG6878,CG7083,CG7154,CG7206,CG7326,CG7369,CG7407,CG7565,CG7646,CG7656,CG7706,CG7718,CG7785,CG7839,CG7903,CG7927,CG7974,CG7985,CG8009,CG8027,CG8173,CG8188,CG8245,CG8248,CG8298,CG8301,CG8412,CG8481,CG8485,CG8500,CG8668,CG8735,CG8778,CG8833,CG8909,CG8910,CG8924,CG8929,CG8963,CG9121,CG9123,CG9135,CG9154,CG9164,CG9170,CG9171,CG9175,CG9267,CG9281,CG9286,CG9304,CG9368,CG9395,CG9422,CG9425,CG9601,CG9636,CG9646,CG9667,CG9776,CG9855,CG9919,Ca-alpha1T,CaMKII,CadN,CadN2,Cals,CanA-14F,Caper,Ccn,Cdc27,Cdep,Cdk2,Cdk5alpha,Cdk7,Cep97,Cip4,Cirl,CkIIbeta,CkIalpha,Clamp,Cngl,aPKC,adp,ago,alpha-Cat,alpha-Man-Ib,ari-1,ash1,bab2,barc,bc10,beat-IIIb,beat-IIa,beat-Ib,beat-VI,beat-VII,beat-Va,bel,bip2,bol,bonsai,bor,brp,bru1,bun,cactin,car,casp,caz,cbc,cg,chif,chinmo,chm,chrb,cindr,clu,cmpy</t>
        </is>
      </c>
      <c r="M37" t="inlineStr">
        <is>
          <t>[(60, 0), (60, 1), (60, 2), (60, 5), (60, 6), (60, 8), (60, 9), (60, 11), (60, 12), (60, 16), (60, 19), (60, 21), (60, 22), (60, 26), (60, 31), (60, 34), (60, 36), (60, 42), (60, 43), (60, 58), (60, 59), (60, 62), (60, 63), (60, 65), (60, 68), (60, 72), (60, 73), (60, 78), (66, 0), (66, 1), (66, 2), (66, 5), (66, 6), (66, 8), (66, 9), (66, 12), (66, 16), (66, 19), (66, 21), (66, 22), (66, 31), (66, 34), (66, 36), (66, 42), (66, 43), (66, 58), (66, 59), (66, 62), (66, 63), (66, 65), (66, 68), (66, 72), (66, 73), (66, 78), (67, 0), (67, 1), (67, 2), (67, 5), (67, 6), (67, 8), (67, 9), (67, 11), (67, 12), (67, 16), (67, 19), (67, 21), (67, 22), (67, 26), (67, 31), (67, 34), (67, 36), (67, 42), (67, 43), (67, 58), (67, 59), (67, 62), (67, 63), (67, 65), (67, 68), (67, 72), (67, 73), (67, 78)]</t>
        </is>
      </c>
      <c r="N37" t="n">
        <v>771</v>
      </c>
      <c r="O37" t="n">
        <v>0.75</v>
      </c>
      <c r="P37" t="n">
        <v>0.95</v>
      </c>
      <c r="Q37" t="n">
        <v>3</v>
      </c>
      <c r="R37" t="n">
        <v>10000</v>
      </c>
      <c r="S37" t="inlineStr">
        <is>
          <t>09/05/2024, 11:53:40</t>
        </is>
      </c>
      <c r="T37" s="3">
        <f>hyperlink("https://spiral.technion.ac.il/results/MTAwMDAwOQ==/36/GOResultsPROCESS","link")</f>
        <v/>
      </c>
      <c r="U37" t="inlineStr">
        <is>
          <t>['GO:0050789:regulation of biological process (qval2.11E-10)', 'GO:0050794:regulation of cellular process (qval1.81E-9)', 'GO:0065007:biological regulation (qval3.43E-8)', 'GO:0060255:regulation of macromolecule metabolic process (qval2.75E-5)', 'GO:0035556:intracellular signal transduction (qval3.79E-5)', 'GO:0044267:cellular protein metabolic process (qval5.47E-5)', 'GO:0019222:regulation of metabolic process (qval1.48E-4)', 'GO:0010468:regulation of gene expression (qval1.65E-4)', 'GO:0080090:regulation of primary metabolic process (qval3.18E-4)', 'GO:0006464:cellular protein modification process (qval3.74E-4)', 'GO:0036211:protein modification process (qval3.4E-4)', 'GO:0051171:regulation of nitrogen compound metabolic process (qval5.93E-4)', 'GO:0031323:regulation of cellular metabolic process (qval8.86E-4)', 'GO:0044260:cellular macromolecule metabolic process (qval1.19E-3)', 'GO:0007165:signal transduction (qval1.98E-3)', 'GO:0031326:regulation of cellular biosynthetic process (qval1.99E-3)', 'GO:0051252:regulation of RNA metabolic process (qval1.9E-3)', 'GO:0009889:regulation of biosynthetic process (qval1.93E-3)', 'GO:0098609:cell-cell adhesion (qval1.9E-3)', 'GO:0019219:regulation of nucleobase-containing compound metabolic process (qval2.05E-3)', 'GO:2000112:regulation of cellular macromolecule biosynthetic process (qval4.74E-3)', 'GO:0010556:regulation of macromolecule biosynthetic process (qval4.52E-3)', 'GO:0098742:cell-cell adhesion via plasma-membrane adhesion molecules (qval4.7E-3)', 'GO:0048519:negative regulation of biological process (qval6.07E-3)', 'GO:0009987:cellular process (qval6.57E-3)', 'GO:0022610:biological adhesion (qval9.95E-3)', 'GO:0007155:cell adhesion (qval9.58E-3)', 'GO:0006468:protein phosphorylation (qval1.07E-2)', 'GO:0043412:macromolecule modification (qval1.11E-2)', 'GO:0016310:phosphorylation (qval1.1E-2)', 'GO:0051960:regulation of nervous system development (qval1.68E-2)', 'GO:0006397:mRNA processing (qval1.65E-2)', 'GO:1903506:regulation of nucleic acid-templated transcription (qval1.8E-2)', 'GO:0006355:regulation of transcription, DNA-templated (qval1.74E-2)', 'GO:2001141:regulation of RNA biosynthetic process (qval1.69E-2)', 'GO:0007626:locomotory behavior (qval2.75E-2)', 'GO:0048518:positive regulation of biological process (qval2.88E-2)', 'GO:0008344:adult locomotory behavior (qval3.36E-2)', 'GO:0048523:negative regulation of cellular process (qval3.36E-2)', 'GO:0048522:positive regulation of cellular process (qval3.32E-2)', 'GO:0097485:neuron projection guidance (qval3.44E-2)', 'GO:0016071:mRNA metabolic process (qval4.09E-2)', 'GO:0051128:regulation of cellular component organization (qval4.22E-2)', 'GO:0030534:adult behavior (qval4.38E-2)', 'GO:0008380:RNA splicing (qval4.86E-2)', 'GO:0019538:protein metabolic process (qval4.76E-2)', 'GO:0040008:regulation of growth (qval4.76E-2)', 'GO:0006928:movement of cell or subcellular component (qval5.33E-2)', 'GO:0000398:mRNA splicing, via spliceosome (qval6.14E-2)', 'GO:0000377:RNA splicing, via transesterification reactions with bulged adenosine as nucleophile (qval6.02E-2)', 'GO:0000375:RNA splicing, via transesterification reactions (qval5.9E-2)', 'GO:1902531:regulation of intracellular signal transduction (qval5.81E-2)', 'GO:0008045:motor neuron axon guidance (qval5.71E-2)', 'GO:0050793:regulation of developmental process (qval6.12E-2)', 'GO:0061572:actin filament bundle organization (qval6.59E-2)', 'GO:0007411:axon guidance (qval6.51E-2)', 'GO:0016567:protein ubiquitination (qval7.26E-2)']</t>
        </is>
      </c>
      <c r="V37" s="3">
        <f>hyperlink("https://spiral.technion.ac.il/results/MTAwMDAwOQ==/36/GOResultsFUNCTION","link")</f>
        <v/>
      </c>
      <c r="W37" t="inlineStr">
        <is>
          <t>['GO:1901363:heterocyclic compound binding (qval9.91E-3)', 'GO:0005488:binding (qval5.01E-3)', 'GO:0097159:organic cyclic compound binding (qval3.7E-3)', 'GO:0016740:transferase activity (qval8.01E-3)', 'GO:0003676:nucleic acid binding (qval7.15E-3)', 'GO:0016805:dipeptidase activity (qval1.88E-2)', 'GO:0016301:kinase activity (qval8.08E-2)', 'GO:0008800:beta-lactamase activity (qval1.57E-1)', 'GO:0050839:cell adhesion molecule binding (qval1.59E-1)', 'GO:0004672:protein kinase activity (qval1.44E-1)', 'GO:0016773:phosphotransferase activity, alcohol group as acceptor (qval1.35E-1)']</t>
        </is>
      </c>
      <c r="X37" s="3">
        <f>hyperlink("https://spiral.technion.ac.il/results/MTAwMDAwOQ==/36/GOResultsCOMPONENT","link")</f>
        <v/>
      </c>
      <c r="Y37" t="inlineStr">
        <is>
          <t>['GO:0044464:cell part (qval7.75E-8)', 'GO:0044424:intracellular part (qval4.59E-5)', 'GO:0043229:intracellular organelle (qval5.43E-4)', 'GO:0005634:nucleus (qval7.79E-4)', 'GO:0043226:organelle (qval1.02E-3)', 'GO:0032991:protein-containing complex (qval2.29E-3)', 'GO:0044428:nuclear part (qval2.8E-3)', 'GO:1990904:ribonucleoprotein complex (qval4.08E-3)', 'GO:0005681:spliceosomal complex (qval5.1E-3)', 'GO:0043231:intracellular membrane-bounded organelle (qval6.69E-3)', 'GO:0043227:membrane-bounded organelle (qval9.24E-3)', 'GO:1902494:catalytic complex (qval1.29E-2)', 'GO:0043228:non-membrane-bounded organelle (qval2.6E-2)', 'GO:0043232:intracellular non-membrane-bounded organelle (qval2.41E-2)', 'GO:0032154:cleavage furrow (qval3.09E-2)', 'GO:0044422:organelle part (qval2.96E-2)', 'GO:0071013:catalytic step 2 spliceosome (qval3.2E-2)', 'GO:0005654:nucleoplasm (qval3.25E-2)', 'GO:0044459:plasma membrane part (qval3.38E-2)', 'GO:0098590:plasma membrane region (qval3.92E-2)', 'GO:0071011:precatalytic spliceosome (qval3.78E-2)']</t>
        </is>
      </c>
    </row>
    <row r="38">
      <c r="A38" s="1" t="n">
        <v>37</v>
      </c>
      <c r="B38" t="n">
        <v>6068</v>
      </c>
      <c r="C38" t="n">
        <v>15445</v>
      </c>
      <c r="D38" t="n">
        <v>80</v>
      </c>
      <c r="E38" t="n">
        <v>6320</v>
      </c>
      <c r="F38" t="n">
        <v>742</v>
      </c>
      <c r="G38" t="n">
        <v>12113</v>
      </c>
      <c r="H38" t="n">
        <v>32</v>
      </c>
      <c r="I38" t="n">
        <v>82</v>
      </c>
      <c r="J38" s="2" t="n">
        <v>-954</v>
      </c>
      <c r="K38" t="n">
        <v>0.608</v>
      </c>
      <c r="L38" t="inlineStr">
        <is>
          <t>128up,14-3-3epsilon,2mit,4E-T,5-HT1A,5-HT2A,5-HT7,7B2,ADD1,AIMP3,AP-1gamma,APP-BP1,Aac11,Aatf,Ac3,Acf,Acn,Actn,Adat1,Adk1,Adk2,Aef1,Alk,Amun,Aos1,Apc,Aplip1,Arf102F,Arf79F,ArfGAP3,Arl4,Arl6IP1,Arp10,Arp5,Art1,Art3,Asap,Asator,AspRS-m,AstC-R2,Asx,Ate1,Atg1,Atg17,Atg5,Atg7,Atxn7,BCL7-like,Bacc,Best1,Bgb,Bili,Bin1,Blm,Bx42,CASK,CCKLR-17D3,CG10011,CG10019,CG10038,CG10077,CG10082,CG10089,CG10098,CG10132,CG10194,CG1024,CG10321,CG10338,CG10366,CG10384,CG10395,CG10417,CG10418,CG10483,CG10492,CG10543,CG10555,CG10585,CG10646,CG10681,CG10713,CG10721,CG10809,CG1090,CG10904,CG10915,CG10979,CG10984,CG11000,CG11030,CG11076,CG11095,CG11099,CG11122,CG11138,CG11248,CG11279,CG11307,CG11317,CG11319,CG11357,CG11360,CG11377,CG11398,CG11417,CG1142,CG11436,CG11456,CG11486,CG11562,CG11593,CG11596,CG11638,CG11658,CG11696,CG11710,CG11802,CG11808,CG11837,CG11858,CG11873,CG11882,CG11927,CG12018,CG12038,CG12054,CG12104,CG12106,CG12123,CG12128,CG12213,CG12219,CG12253,CG12299,CG1231,CG12316,CG1239,CG12391,CG12502,CG12531,CG12541,CG12547,CG12594,CG12672,CG12728,CG12769,CG12817,CG12822,CG12851,CG12877,CG12913,CG12942,CG12950,CG12975,CG13108,CG13123,CG13148,CG13151,CG1316,CG13204,CG13229,CG13300,CG13337,CG13344,CG13375,CG13398,CG13404,CG13506,CG13532,CG13594,CG13609,CG13650,CG13685,CG13739,CG13743,CG13766,CG13773,CG13893,CG13917,CG13920,CG13921,CG13926,CG13928,CG13933,CG13954,CG13982,CG13994,CG13995,CG13999,CG14005,CG14015,CG14024,CG14082,CG14186,CG14229,CG14231,CG14232,CG14234,CG14312,CG14321,CG14322,CG14353,CG14372,CG14408,CG14414,CG14431,CG14442,CG14450,CG14464,CG14509,CG14535,CG14562,CG14618,CG1463,CG14669,CG14721,CG14749,CG14798,CG14806,CG14853,CG1486,CG14868,CG14882,CG14883,CG14903,CG14906,CG14971,CG14982,CG14995,CG1504,CG15097,CG1513,CG15141,CG15236,CG15237,CG15270,CG15312,CG15385,CG15390,CG15432,CG15440,CG15514,CG15601,CG15628,CG15642,CG15651,CG15743,CG15760,CG15765,CG15772,CG15803,CG15812,CG15814,CG15863,CG15894,CG1602,CG1620,CG1636,CG1646,CG1657,CG16711,CG16717,CG16753,CG1677,CG16779,CG16787,CG16791,CG16854,CG16890,CG16892,CG16903,CG1695,CG16952,CG17002,CG17075,CG17078,CG17270,CG17321,CG17360,CG17364,CG17454,CG17493,CG1750,CG17514,CG17565,CG17593,CG17660,CG17684,CG17698,CG17715,CG17716,CG17726,CG17734,CG17778,CG1785,CG17883,CG1789,CG17977,CG1840,CG18428,CG1847,CG18766,CG1902,CG1909,CG2034,CG2091,CG2182,CG2199,CG2200,CG2247,CG2258,CG2269,CG2371,CG2540,CG2611,CG2662,CG2691,CG2909,CG2924,CG2938,CG2993,CG30010,CG3009,CG30109,CG30116,CG30172,CG30389,CG30419,CG30463,CG30493,CG30495,CG3065,CG3078,CG3104,CG31109,CG31125,CG31126,CG31140,CG31223,CG31229,CG31249,CG31368,CG31510,CG31638,CG31687,CG31688,CG31694,CG31712,CG3176,CG31800,CG31814,CG3184,CG31855,CG31908,CG31922,CG31998,CG32000,CG32022,CG32052,CG32085,CG32099,CG32109,CG32165,CG32187,CG32202,CG32206,CG32243,CG3226,CG32264,CG32281,CG32432,CG32486,CG32506,CG3253,CG32544,CG32683,CG32698,CG32732,CG32767,CG32772,CG32795,CG32809,CG32813,CG32815,CG33170,CG33181,CG33199,CG33203,CG33267,CG33298,CG3335,CG33543,CG33635,CG33639,CG33695,CG33969,CG3402,CG34039,CG34113,CG34114,CG34125,CG34148,CG34155,CG34195,CG34242,CG34347,CG34348,CG34354,CG34357,CG34371,CG34376,CG34384,CG34393,CG34401,CG34404,CG3511,CG3527,CG3530,CG3542,CG3556,CG3570,CG3662,CG3711,CG3732,CG3744,CG3817,CG3838,CG3847,CG3860,CG3862,CG3907,CG3955,CG3967,CG40178,CG4042,CG40498,CG4069,CG4080,CG4089,CG4101,CG4133,CG42260,CG42268,CG4230,CG42307,CG42313,CG42322,CG42324,CG42336,CG42337,CG42339,CG42346,CG42376,CG4238,CG42402,CG42404,CG42450,CG42495,CG42541,CG4266,CG42674,CG42684,CG42699,CG42700,CG42724,CG42750,CG4278,CG4281,CG4300,CG43066,CG43102,CG43143,CG43222,CG43347,CG43367,CG43373,CG4341,CG43689,CG43707,CG43729,CG43737,CG43867,CG43901,CG4393,CG44098,CG44153,CG44422,CG4452,CG4467,CG44837,CG45002,CG4502,CG45049,CG4511,CG45263,CG4562,CG4587,CG4596,CG4612,CG4617,CG4627,CG46280,CG4645,CG4676,CG4678,CG4686,CG4743,CG4751,CG4768,CG4806,CG4848,CG4882,CG4887,CG4911,CG4935,CG4957,CG5021,CG5022,CG5037,CG5079,CG5098,CG5126,CG5181,CG5196,CG5282,CG5285,CG5292,CG5412,CG5484,CG5522,CG5549,CG5674,CG5676,CG5708,CG5728,CG5746,CG5886,CG5890,CG5934,CG5937,CG5938,CG5946,CG6005,CG6024,CG6066,CG6083,CG6123,CG6136,CG6154,CG6171,CG6227,CG6236,CG6254,CG6276,CG6330,CG6428,CG6443,CG6454,CG6617,CG6659,CG6700,CG6724,CG6813,CG6841,CG6867,CG6878,CG6951,CG6959,CG7059,CG7065,CG7101,CG7120,CG7154,CG7183,CG7185,CG7277,CG7326,CG7358,CG7369,CG7381,CG7407,CG7492,CG7504,CG7564,CG7565,CG7582,CG7646,CG7656,CG7706,CG7718,CG7741,CG7745,CG7785,CG7791,CG7849,CG7903,CG7927,CG7971,CG7985,CG8004,CG8027,CG8111,CG8173,CG8184,CG8188,CG8195,CG8243,CG8245,CG8248,CG8272,CG8298,CG8301,CG8388,CG8398,CG8485,CG8490,CG8500,CG8516,CG8613,CG8617,CG8668,CG8671,CG8677,CG8726,CG8818,CG8878,CG8892,CG8909,CG8910,CG8924,CG8929,CG8963,CG8993,CG9003,CG9062,CG9121,CG9123,CG9135,CG9143,CG9164,CG9170,CG9171,CG9175,CG9281,CG9304,CG9368,CG9395,CG9425,CG9601,CG9609,CG9636,CG9641,CG9646,CG9775,CG9776,CG9821,CG9839,CG9855,CG9919,CG9934,CG9951,CG9986,CHES-1-like,Ca-alpha1T,CaMKII,CadN,CadN2,Caf1-55,Cals,Camta,CanA-14F,CanB2,Caper,Cbs,Ccn,Cdc27,Cdc5,Cdc7,Cdep,Cdk2,Cdk5alpha,Cdk7,Chd1,Chro,Cip4,Cirl,CkIIalpha,CkIIbeta,CkIalpha,Cka,Clamp,Cngl,aPKC,adp,alien,alpha-Cat,alpha-Man-IIa,alpha-Man-Ib,alphaCOP,alphaTub84D,ari-1,ash1,bab2,barc,bc10,beat-IIIb,beat-IIIc,beat-IIa,beat-Ia,beat-Ib,beat-VI,beat-VII,beat-Va,beta3GalTII,bip2,boca,bol,bon,bor,brat,brp,bru1,bs,bsf,btz,bun,cN-IIIB,cal1,capt,caz,cbc,cbx,cg,chinmo,chm,chn,chrb,cic,cin,cindr,cmpy</t>
        </is>
      </c>
      <c r="M38" t="inlineStr">
        <is>
          <t>[(38, 0), (38, 1), (38, 2), (38, 5), (38, 6), (38, 8), (38, 9), (38, 11), (38, 12), (38, 16), (38, 19), (38, 21), (38, 22), (38, 31), (38, 34), (38, 36), (38, 42), (38, 43), (38, 58), (38, 59), (38, 62), (38, 63), (38, 65), (38, 72), (38, 73), (51, 0), (51, 1), (51, 2), (51, 5), (51, 6), (51, 8), (51, 9), (51, 11), (51, 12), (51, 16), (51, 19), (51, 21), (51, 22), (51, 26), (51, 31), (51, 34), (51, 36), (51, 42), (51, 43), (51, 58), (51, 59), (51, 62), (51, 63), (51, 65), (51, 68), (51, 72), (51, 73), (51, 78), (51, 79), (66, 0), (66, 1), (66, 2), (66, 5), (66, 6), (66, 8), (66, 9), (66, 11), (66, 12), (66, 16), (66, 19), (66, 21), (66, 22), (66, 26), (66, 31), (66, 34), (66, 36), (66, 42), (66, 43), (66, 58), (66, 59), (66, 62), (66, 63), (66, 65), (66, 72), (66, 73), (66, 78), (66, 79)]</t>
        </is>
      </c>
      <c r="N38" t="n">
        <v>1177</v>
      </c>
      <c r="O38" t="n">
        <v>0.5</v>
      </c>
      <c r="P38" t="n">
        <v>0.95</v>
      </c>
      <c r="Q38" t="n">
        <v>3</v>
      </c>
      <c r="R38" t="n">
        <v>10000</v>
      </c>
      <c r="S38" t="inlineStr">
        <is>
          <t>09/05/2024, 11:53:53</t>
        </is>
      </c>
      <c r="T38" s="3">
        <f>hyperlink("https://spiral.technion.ac.il/results/MTAwMDAwOQ==/37/GOResultsPROCESS","link")</f>
        <v/>
      </c>
      <c r="U38" t="inlineStr">
        <is>
          <t>['GO:0050789:regulation of biological process (qval2.54E-13)', 'GO:0050794:regulation of cellular process (qval1.36E-12)', 'GO:0065007:biological regulation (qval1.39E-12)', 'GO:0060255:regulation of macromolecule metabolic process (qval1.09E-8)', 'GO:0080090:regulation of primary metabolic process (qval3.41E-8)', 'GO:0010468:regulation of gene expression (qval4.26E-8)', 'GO:0051171:regulation of nitrogen compound metabolic process (qval3.73E-8)', 'GO:0019222:regulation of metabolic process (qval9.05E-8)', 'GO:0031323:regulation of cellular metabolic process (qval8.69E-8)', 'GO:0051252:regulation of RNA metabolic process (qval1.12E-7)', 'GO:0019219:regulation of nucleobase-containing compound metabolic process (qval3.4E-7)', 'GO:2000112:regulation of cellular macromolecule biosynthetic process (qval2.41E-5)', 'GO:0010556:regulation of macromolecule biosynthetic process (qval2.22E-5)', 'GO:0006397:mRNA processing (qval2.82E-5)', 'GO:0031326:regulation of cellular biosynthetic process (qval3.98E-5)', 'GO:0009889:regulation of biosynthetic process (qval4.2E-5)', 'GO:0009987:cellular process (qval5.31E-5)', 'GO:0048518:positive regulation of biological process (qval7.33E-5)', 'GO:0016071:mRNA metabolic process (qval9.42E-5)', 'GO:1903506:regulation of nucleic acid-templated transcription (qval1.09E-4)', 'GO:0006355:regulation of transcription, DNA-templated (qval1.04E-4)', 'GO:2001141:regulation of RNA biosynthetic process (qval9.89E-5)', 'GO:0048522:positive regulation of cellular process (qval1.38E-4)', 'GO:0048519:negative regulation of biological process (qval1.69E-4)', 'GO:0044260:cellular macromolecule metabolic process (qval1.74E-4)', 'GO:0008380:RNA splicing (qval1.86E-4)', 'GO:0048523:negative regulation of cellular process (qval3.01E-4)', 'GO:0000398:mRNA splicing, via spliceosome (qval5.64E-4)', 'GO:0000377:RNA splicing, via transesterification reactions with bulged adenosine as nucleophile (qval5.44E-4)', 'GO:0000375:RNA splicing, via transesterification reactions (qval5.26E-4)', 'GO:0007165:signal transduction (qval5.28E-4)', 'GO:0051172:negative regulation of nitrogen compound metabolic process (qval8.36E-4)', 'GO:0043484:regulation of RNA splicing (qval1.18E-3)', 'GO:0035556:intracellular signal transduction (qval1.28E-3)', 'GO:0010605:negative regulation of macromolecule metabolic process (qval1.58E-3)', 'GO:0098609:cell-cell adhesion (qval1.95E-3)', 'GO:0000381:regulation of alternative mRNA splicing, via spliceosome (qval1.94E-3)', 'GO:0098742:cell-cell adhesion via plasma-membrane adhesion molecules (qval2.7E-3)', 'GO:1903311:regulation of mRNA metabolic process (qval2.73E-3)', 'GO:0043412:macromolecule modification (qval3.16E-3)', 'GO:0051173:positive regulation of nitrogen compound metabolic process (qval3.09E-3)', 'GO:0031324:negative regulation of cellular metabolic process (qval3.26E-3)', 'GO:0051128:regulation of cellular component organization (qval3.39E-3)', 'GO:0009893:positive regulation of metabolic process (qval4.95E-3)', 'GO:0051960:regulation of nervous system development (qval5.05E-3)', 'GO:0090304:nucleic acid metabolic process (qval5.45E-3)', 'GO:0006464:cellular protein modification process (qval5.43E-3)', 'GO:0036211:protein modification process (qval5.32E-3)', 'GO:0009892:negative regulation of metabolic process (qval5.27E-3)', 'GO:0010604:positive regulation of macromolecule metabolic process (qval5.93E-3)', 'GO:0031325:positive regulation of cellular metabolic process (qval5.97E-3)', 'GO:0048024:regulation of mRNA splicing, via spliceosome (qval6.77E-3)', 'GO:0046578:regulation of Ras protein signal transduction (qval6.99E-3)', 'GO:0006396:RNA processing (qval7.69E-3)', 'GO:0044267:cellular protein metabolic process (qval7.72E-3)', 'GO:0007411:axon guidance (qval7.7E-3)', 'GO:2000113:negative regulation of cellular macromolecule biosynthetic process (qval9.34E-3)', 'GO:0010558:negative regulation of macromolecule biosynthetic process (qval9.18E-3)', 'GO:0050684:regulation of mRNA processing (qval9.44E-3)', 'GO:0045934:negative regulation of nucleobase-containing compound metabolic process (qval9.4E-3)', 'GO:0031327:negative regulation of cellular biosynthetic process (qval1.17E-2)', 'GO:0009890:negative regulation of biosynthetic process (qval1.15E-2)', 'GO:0008045:motor neuron axon guidance (qval1.13E-2)', 'GO:0016070:RNA metabolic process (qval1.15E-2)', 'GO:0097485:neuron projection guidance (qval1.24E-2)', 'GO:0051056:regulation of small GTPase mediated signal transduction (qval1.25E-2)', 'GO:0022610:biological adhesion (qval1.35E-2)', 'GO:0007155:cell adhesion (qval1.33E-2)', 'GO:0007157:heterophilic cell-cell adhesion via plasma membrane cell adhesion molecules (qval1.39E-2)', 'GO:0050793:regulation of developmental process (qval1.43E-2)', 'GO:1902531:regulation of intracellular signal transduction (qval1.44E-2)', 'GO:0006357:regulation of transcription by RNA polymerase II (qval1.46E-2)', 'GO:0048749:compound eye development (qval1.65E-2)', 'GO:0051253:negative regulation of RNA metabolic process (qval1.8E-2)', 'GO:0016310:phosphorylation (qval2.36E-2)', 'GO:0007610:behavior (qval2.36E-2)', 'GO:1903507:negative regulation of nucleic acid-templated transcription (qval2.64E-2)', 'GO:0045892:negative regulation of transcription, DNA-templated (qval2.61E-2)', 'GO:1902679:negative regulation of RNA biosynthetic process (qval2.58E-2)', 'GO:0043170:macromolecule metabolic process (qval2.59E-2)', 'GO:0051254:positive regulation of RNA metabolic process (qval2.57E-2)', 'GO:0003006:developmental process involved in reproduction (qval3.27E-2)', 'GO:0048583:regulation of response to stimulus (qval3.33E-2)', 'GO:0010557:positive regulation of macromolecule biosynthetic process (qval3.37E-2)', 'GO:0001654:eye development (qval3.56E-2)', 'GO:0010629:negative regulation of gene expression (qval3.75E-2)', 'GO:0045935:positive regulation of nucleobase-containing compound metabolic process (qval3.97E-2)', 'GO:0022414:reproductive process (qval4.01E-2)', 'GO:0010628:positive regulation of gene expression (qval4.03E-2)', 'GO:0043161:proteasome-mediated ubiquitin-dependent protein catabolic process (qval4.12E-2)', 'GO:0045595:regulation of cell differentiation (qval4.08E-2)', 'GO:2000026:regulation of multicellular organismal development (qval4.33E-2)', 'GO:0006928:movement of cell or subcellular component (qval4.53E-2)', 'GO:1903508:positive regulation of nucleic acid-templated transcription (qval4.94E-2)', 'GO:0045893:positive regulation of transcription, DNA-templated (qval4.89E-2)', 'GO:1902680:positive regulation of RNA biosynthetic process (qval4.84E-2)', 'GO:0009894:regulation of catabolic process (qval5.06E-2)']</t>
        </is>
      </c>
      <c r="V38" s="3">
        <f>hyperlink("https://spiral.technion.ac.il/results/MTAwMDAwOQ==/37/GOResultsFUNCTION","link")</f>
        <v/>
      </c>
      <c r="W38" t="inlineStr">
        <is>
          <t>['GO:0003676:nucleic acid binding (qval4.61E-4)', 'GO:0097159:organic cyclic compound binding (qval3.76E-3)', 'GO:0005488:binding (qval3.29E-3)', 'GO:1901363:heterocyclic compound binding (qval2.65E-3)', 'GO:0003729:mRNA binding (qval2.65E-3)', 'GO:0016740:transferase activity (qval4.92E-3)', 'GO:0005515:protein binding (qval4.51E-2)', 'GO:0016805:dipeptidase activity (qval5.73E-2)', 'GO:0003723:RNA binding (qval5.88E-2)', 'GO:0003677:DNA binding (qval1.2E-1)']</t>
        </is>
      </c>
      <c r="X38" s="3">
        <f>hyperlink("https://spiral.technion.ac.il/results/MTAwMDAwOQ==/37/GOResultsCOMPONENT","link")</f>
        <v/>
      </c>
      <c r="Y38" t="inlineStr">
        <is>
          <t>['GO:0044464:cell part (qval9.65E-11)', 'GO:0005634:nucleus (qval1.65E-9)', 'GO:0044424:intracellular part (qval2.59E-9)', 'GO:0043229:intracellular organelle (qval1.06E-7)', 'GO:0043226:organelle (qval3.77E-7)', 'GO:0043231:intracellular membrane-bounded organelle (qval5.81E-7)', 'GO:0043227:membrane-bounded organelle (qval1.22E-6)', 'GO:0044428:nuclear part (qval3.94E-4)', 'GO:0032991:protein-containing complex (qval1.61E-3)', 'GO:0097458:neuron part (qval2.92E-3)', 'GO:0005681:spliceosomal complex (qval3.35E-3)', 'GO:1902494:catalytic complex (qval2E-2)', 'GO:0071011:precatalytic spliceosome (qval2.13E-2)', 'GO:1990904:ribonucleoprotein complex (qval2.4E-2)', 'GO:0005737:cytoplasm (qval3.74E-2)']</t>
        </is>
      </c>
    </row>
    <row r="39">
      <c r="A39" s="1" t="n">
        <v>38</v>
      </c>
      <c r="B39" t="n">
        <v>6068</v>
      </c>
      <c r="C39" t="n">
        <v>15445</v>
      </c>
      <c r="D39" t="n">
        <v>80</v>
      </c>
      <c r="E39" t="n">
        <v>6320</v>
      </c>
      <c r="F39" t="n">
        <v>484</v>
      </c>
      <c r="G39" t="n">
        <v>11662</v>
      </c>
      <c r="H39" t="n">
        <v>29</v>
      </c>
      <c r="I39" t="n">
        <v>76</v>
      </c>
      <c r="J39" s="2" t="n">
        <v>-796</v>
      </c>
      <c r="K39" t="n">
        <v>0.61</v>
      </c>
      <c r="L39" t="inlineStr">
        <is>
          <t>128up,140up,5-HT2A,AIMP3,ATPsynbeta,Aac11,Ac3,Acf,Ack-like,Acn,Actn,Adar,Adf1,Adk2,Afti,Alk,Ank2,Aplip1,Appl,Arf79F,Arl4,Arl6IP1,Arp10,Asator,Ate1,Atg1,Atg101,Atg17,Atg5,Atu,Atxn7,Axn,Bgb,BicD,Bili,BtbVII,CASK,CG10011,CG10077,CG10082,CG10098,CG10132,CG10137,CG10209,CG10254,CG10321,CG10362,CG10375,CG10395,CG10483,CG10494,CG10555,CG10585,CG10600,CG1090,CG10915,CG10984,CG11035,CG11077,CG11099,CG11110,CG11122,CG11138,CG11155,CG1116,CG11248,CG11267,CG11317,CG11357,CG11367,CG11377,CG11436,CG11448,CG11486,CG11505,CG11638,CG11722,CG11771,CG11777,CG11858,CG12025,CG12038,CG12054,CG12071,CG12213,CG12299,CG12316,CG12333,CG1234,CG12393,CG12531,CG12541,CG12547,CG12605,CG12817,CG12851,CG13001,CG13108,CG13148,CG13204,CG13293,CG13300,CG13344,CG13398,CG1344,CG13506,CG13532,CG13743,CG13901,CG13917,CG13920,CG13928,CG13933,CG13954,CG13982,CG13999,CG14015,CG14186,CG14234,CG14321,CG14438,CG14450,CG14478,CG14647,CG14669,CG14711,CG14721,CG14764,CG14767,CG14798,CG14806,CG14868,CG14881,CG14883,CG14982,CG15141,CG15160,CG15236,CG15270,CG15312,CG15356,CG15390,CG15432,CG15536,CG15561,CG15628,CG15642,CG15643,CG15760,CG15765,CG15772,CG1578,CG15803,CG15894,CG1620,CG1636,CG1647,CG1677,CG16779,CG16787,CG16791,CG16833,CG16903,CG1695,CG16952,CG17065,CG17163,CG17230,CG17270,CG17294,CG17321,CG17364,CG17378,CG17454,CG17493,CG17565,CG17684,CG17712,CG17716,CG17734,CG17778,CG17931,CG17977,CG1812,CG1824,CG18265,CG18428,CG1847,CG18809,CG18812,CG1909,CG1951,CG2017,CG2091,CG2247,CG2258,CG2453,CG2658,CG2865,CG2889,CG2924,CG2926,CG2931,CG2993,CG30010,CG30094,CG30096,CG30116,CG30172,CG30424,CG3078,CG31030,CG3104,CG31051,CG31109,CG31140,CG31211,CG31229,CG31388,CG31510,CG31635,CG31638,CG31687,CG31688,CG31814,CG3184,CG3198,CG31998,CG32000,CG32112,CG32206,CG32243,CG32264,CG32425,CG32432,CG32485,CG3253,CG32544,CG32708,CG32732,CG32809,CG32813,CG32815,CG32856,CG32944,CG33129,CG33143,CG33181,CG33199,CG33203,CG33506,CG33543,CG33695,CG33969,CG34113,CG34114,CG34126,CG34371,CG34401,CG34404,CG34449,CG3556,CG3570,CG3618,CG3689,CG3703,CG3711,CG3719,CG3817,CG3860,CG3862,CG3907,CG3955,CG3967,CG40178,CG4049,CG40498,CG4080,CG41128,CG4119,CG4133,CG42238,CG42260,CG42268,CG4230,CG42313,CG42322,CG42337,CG42361,CG4238,CG42402,CG42404,CG42450,CG42492,CG42495,CG42668,CG42684,CG42750,CG42784,CG4281,CG42817,CG4291,CG4300,CG43066,CG43143,CG4341,CG43707,CG43736,CG43737,CG43740,CG43778,CG43867,CG43901,CG44153,CG44422,CG4467,CG44837,CG45002,CG4502,CG45049,CG4558,CG4562,CG4587,CG4596,CG4612,CG4617,CG4678,CG4848,CG4849,CG4882,CG4896,CG4908,CG4935,CG5021,CG5028,CG5037,CG5131,CG5281,CG5282,CG5412,CG5500,CG5521,CG5611,CG5641,CG5674,CG5708,CG5726,CG5742,CG5890,CG5903,CG5934,CG6005,CG6024,CG6136,CG6154,CG6184,CG6191,CG6276,CG6329,CG6379,CG6418,CG6617,CG6621,CG6686,CG6700,CG6758,CG6765,CG6867,CG7083,CG7154,CG7166,CG7326,CG7369,CG7407,CG7550,CG7565,CG7646,CG7656,CG7706,CG7739,CG7785,CG7810,CG7903,CG7927,CG7945,CG7956,CG7971,CG7985,CG8108,CG8173,CG8187,CG8188,CG8245,CG8248,CG8301,CG8336,CG8353,CG8485,CG8500,CG8668,CG8728,CG8786,CG8833,CG8909,CG8910,CG8924,CG8929,CG8963,CG9065,CG9121,CG9123,CG9135,CG9170,CG9171,CG9257,CG9265,CG9281,CG9304,CG9346,CG9395,CG9425,CG9515,CG9601,CG9636,CG9646,CG9804,CG9855,CG9919,CG9945,Ca-alpha1D,Ca-alpha1T,CaMKII,CadN,CadN2,Cadps,Camta,CanA-14F,CanB,Caper,Cbl,Cchl,Ccn,Cdep,Cdk5alpha,Cen,Chchd3,Chd1,Cip4,Cirl,CkIIalpha,CkIIbeta,CkIalpha,Clamp,aPKC,adp,alpha-Cat,alpha-Catr,alpha-Man-Ib,alphaSnap,angel,ari-1,arm,ash1,ave,barc,bc10,beat-IIIb,beat-VI,beat-Vb,bol,bor,brp,bru1,bsk,cac,caz,cbc,cdi,cerv,cg,chinmo,chm,chn,cmpy</t>
        </is>
      </c>
      <c r="M39" t="inlineStr">
        <is>
          <t>[(51, 0), (51, 1), (51, 2), (51, 5), (51, 6), (51, 8), (51, 9), (51, 11), (51, 12), (51, 16), (51, 19), (51, 21), (51, 22), (51, 31), (51, 34), (51, 36), (51, 42), (51, 43), (51, 58), (51, 59), (51, 62), (51, 63), (51, 65), (51, 72), (51, 73), (60, 0), (60, 1), (60, 2), (60, 5), (60, 6), (60, 8), (60, 9), (60, 11), (60, 12), (60, 16), (60, 19), (60, 21), (60, 22), (60, 26), (60, 31), (60, 34), (60, 36), (60, 42), (60, 43), (60, 58), (60, 59), (60, 62), (60, 63), (60, 65), (60, 72), (60, 73), (67, 0), (67, 1), (67, 2), (67, 5), (67, 6), (67, 8), (67, 9), (67, 11), (67, 12), (67, 16), (67, 19), (67, 21), (67, 22), (67, 31), (67, 34), (67, 36), (67, 42), (67, 43), (67, 58), (67, 59), (67, 62), (67, 63), (67, 65), (67, 72), (67, 73)]</t>
        </is>
      </c>
      <c r="N39" t="n">
        <v>859</v>
      </c>
      <c r="O39" t="n">
        <v>1</v>
      </c>
      <c r="P39" t="n">
        <v>0.95</v>
      </c>
      <c r="Q39" t="n">
        <v>3</v>
      </c>
      <c r="R39" t="n">
        <v>10000</v>
      </c>
      <c r="S39" t="inlineStr">
        <is>
          <t>09/05/2024, 11:54:05</t>
        </is>
      </c>
      <c r="T39" s="3">
        <f>hyperlink("https://spiral.technion.ac.il/results/MTAwMDAwOQ==/38/GOResultsPROCESS","link")</f>
        <v/>
      </c>
      <c r="U39" t="inlineStr">
        <is>
          <t>['GO:0050789:regulation of biological process (qval6.69E-5)', 'GO:0065007:biological regulation (qval4.29E-5)', 'GO:0050794:regulation of cellular process (qval2.13E-4)', 'GO:0007610:behavior (qval3.75E-4)', 'GO:0051960:regulation of nervous system development (qval3.13E-4)', 'GO:0050808:synapse organization (qval1.31E-3)', 'GO:0007626:locomotory behavior (qval1.12E-3)', 'GO:0006397:mRNA processing (qval1.34E-3)', 'GO:0016071:mRNA metabolic process (qval1.49E-3)', 'GO:0044267:cellular protein metabolic process (qval1.48E-3)', 'GO:0060255:regulation of macromolecule metabolic process (qval2.14E-3)', 'GO:0044260:cellular macromolecule metabolic process (qval3.21E-3)', 'GO:0035556:intracellular signal transduction (qval3.7E-3)', 'GO:0010468:regulation of gene expression (qval4.85E-3)', 'GO:0006464:cellular protein modification process (qval5.54E-3)', 'GO:0036211:protein modification process (qval5.2E-3)', 'GO:2000026:regulation of multicellular organismal development (qval4.92E-3)', 'GO:0007613:memory (qval5.62E-3)', 'GO:0050793:regulation of developmental process (qval5.5E-3)', 'GO:0051239:regulation of multicellular organismal process (qval6.52E-3)', 'GO:0007269:neurotransmitter secretion (qval6.38E-3)', 'GO:0019222:regulation of metabolic process (qval8.8E-3)', 'GO:0023051:regulation of signaling (qval1.27E-2)', 'GO:0010646:regulation of cell communication (qval1.22E-2)', 'GO:0051962:positive regulation of nervous system development (qval1.35E-2)', 'GO:0099643:signal release from synapse (qval1.67E-2)', 'GO:0098609:cell-cell adhesion (qval1.71E-2)', 'GO:0048666:neuron development (qval1.72E-2)', 'GO:0048519:negative regulation of biological process (qval1.88E-2)', 'GO:0060284:regulation of cell development (qval2.01E-2)', 'GO:0008380:RNA splicing (qval2.26E-2)', 'GO:0008344:adult locomotory behavior (qval2.24E-2)', 'GO:0080090:regulation of primary metabolic process (qval2.33E-2)', 'GO:0051094:positive regulation of developmental process (qval2.34E-2)', 'GO:0030534:adult behavior (qval2.76E-2)', 'GO:0006468:protein phosphorylation (qval2.84E-2)', 'GO:0000398:mRNA splicing, via spliceosome (qval2.76E-2)', 'GO:0000377:RNA splicing, via transesterification reactions with bulged adenosine as nucleophile (qval2.69E-2)', 'GO:0000375:RNA splicing, via transesterification reactions (qval2.62E-2)', 'GO:0050890:cognition (qval2.6E-2)', 'GO:0007611:learning or memory (qval2.54E-2)', 'GO:0023061:signal release (qval2.7E-2)', 'GO:0007616:long-term memory (qval2.64E-2)', 'GO:0009987:cellular process (qval2.65E-2)', 'GO:0050767:regulation of neurogenesis (qval2.66E-2)', 'GO:0045664:regulation of neuron differentiation (qval2.87E-2)', 'GO:0016043:cellular component organization (qval3.23E-2)', 'GO:0010720:positive regulation of cell development (qval3.3E-2)', 'GO:0043412:macromolecule modification (qval3.37E-2)', 'GO:0051240:positive regulation of multicellular organismal process (qval3.33E-2)', 'GO:0071840:cellular component organization or biogenesis (qval3.43E-2)', 'GO:0051171:regulation of nitrogen compound metabolic process (qval3.48E-2)', 'GO:0022610:biological adhesion (qval3.47E-2)', 'GO:0007155:cell adhesion (qval3.41E-2)', 'GO:0045595:regulation of cell differentiation (qval3.37E-2)', 'GO:0031323:regulation of cellular metabolic process (qval3.67E-2)', 'GO:0061572:actin filament bundle organization (qval4.83E-2)', 'GO:0042051:compound eye photoreceptor development (qval5.09E-2)', 'GO:0042461:photoreceptor cell development (qval5E-2)', 'GO:0042462:eye photoreceptor cell development (qval4.92E-2)', 'GO:0045597:positive regulation of cell differentiation (qval4.94E-2)', 'GO:0048523:negative regulation of cellular process (qval5.12E-2)', 'GO:0023057:negative regulation of signaling (qval5.27E-2)', 'GO:0010648:negative regulation of cell communication (qval5.19E-2)', 'GO:0009966:regulation of signal transduction (qval5.43E-2)', 'GO:0000209:protein polyubiquitination (qval5.55E-2)', 'GO:0008582:regulation of synaptic growth at neuromuscular junction (qval5.85E-2)', 'GO:1904396:regulation of neuromuscular junction development (qval5.76E-2)', 'GO:0048468:cell development (qval5.72E-2)', 'GO:0040008:regulation of growth (qval5.65E-2)', 'GO:0007165:signal transduction (qval6.04E-2)', 'GO:0048518:positive regulation of biological process (qval6.69E-2)']</t>
        </is>
      </c>
      <c r="V39" s="3">
        <f>hyperlink("https://spiral.technion.ac.il/results/MTAwMDAwOQ==/38/GOResultsFUNCTION","link")</f>
        <v/>
      </c>
      <c r="W39" t="inlineStr">
        <is>
          <t>['GO:0005488:binding (qval9.05E-3)', 'GO:0016805:dipeptidase activity (qval3.91E-2)', 'GO:0005245:voltage-gated calcium channel activity (qval3.88E-2)', 'GO:0022843:voltage-gated cation channel activity (qval2.91E-2)', 'GO:1901363:heterocyclic compound binding (qval2.46E-2)', 'GO:0097159:organic cyclic compound binding (qval2.25E-2)', 'GO:0003729:mRNA binding (qval6.59E-2)', 'GO:0005262:calcium channel activity (qval6.73E-2)', 'GO:0004672:protein kinase activity (qval6.04E-2)', 'GO:0005261:cation channel activity (qval8.18E-2)', 'GO:0035639:purine ribonucleoside triphosphate binding (qval7.76E-2)', 'GO:0050839:cell adhesion molecule binding (qval7.31E-2)', 'GO:0017076:purine nucleotide binding (qval6.79E-2)', 'GO:0008800:beta-lactamase activity (qval6.83E-2)', 'GO:0004674:protein serine/threonine kinase activity (qval6.38E-2)', 'GO:0045296:cadherin binding (qval6.4E-2)', 'GO:0022839:ion gated channel activity (qval6.16E-2)', 'GO:0022836:gated channel activity (qval5.82E-2)', 'GO:0043167:ion binding (qval5.89E-2)', 'GO:0005244:voltage-gated ion channel activity (qval5.66E-2)', 'GO:0022832:voltage-gated channel activity (qval5.39E-2)', 'GO:0032555:purine ribonucleotide binding (qval5.15E-2)', 'GO:0016301:kinase activity (qval5.06E-2)', 'GO:0016773:phosphotransferase activity, alcohol group as acceptor (qval5.59E-2)', 'GO:0003676:nucleic acid binding (qval5.88E-2)', 'GO:0032553:ribonucleotide binding (qval6.26E-2)']</t>
        </is>
      </c>
      <c r="X39" s="3">
        <f>hyperlink("https://spiral.technion.ac.il/results/MTAwMDAwOQ==/38/GOResultsCOMPONENT","link")</f>
        <v/>
      </c>
      <c r="Y39" t="inlineStr">
        <is>
          <t>['GO:0044464:cell part (qval3.41E-6)', 'GO:0097458:neuron part (qval5.41E-5)', 'GO:0098590:plasma membrane region (qval9.23E-4)', 'GO:0044424:intracellular part (qval1.21E-3)', 'GO:0005634:nucleus (qval9.83E-4)', 'GO:0043226:organelle (qval1.36E-3)', 'GO:0043229:intracellular organelle (qval1.19E-3)', 'GO:0044456:synapse part (qval1.27E-3)', 'GO:0043227:membrane-bounded organelle (qval2.28E-3)', 'GO:0030424:axon (qval2.57E-3)', 'GO:0034703:cation channel complex (qval3.69E-3)', 'GO:0034702:ion channel complex (qval3.38E-3)', 'GO:0043231:intracellular membrane-bounded organelle (qval3.35E-3)', 'GO:0098797:plasma membrane protein complex (qval3.75E-3)', 'GO:0005891:voltage-gated calcium channel complex (qval3.85E-3)', 'GO:0044459:plasma membrane part (qval8.89E-3)', 'GO:0034704:calcium channel complex (qval8.45E-3)', 'GO:0043005:neuron projection (qval1.24E-2)', 'GO:0032991:protein-containing complex (qval1.36E-2)', 'GO:0031594:neuromuscular junction (qval1.51E-2)', 'GO:0071011:precatalytic spliceosome (qval1.57E-2)', 'GO:0005681:spliceosomal complex (qval1.98E-2)', 'GO:0098793:presynapse (qval2.44E-2)']</t>
        </is>
      </c>
    </row>
    <row r="40">
      <c r="A40" s="1" t="n">
        <v>39</v>
      </c>
      <c r="B40" t="n">
        <v>6068</v>
      </c>
      <c r="C40" t="n">
        <v>15445</v>
      </c>
      <c r="D40" t="n">
        <v>80</v>
      </c>
      <c r="E40" t="n">
        <v>6320</v>
      </c>
      <c r="F40" t="n">
        <v>178</v>
      </c>
      <c r="G40" t="n">
        <v>13364</v>
      </c>
      <c r="H40" t="n">
        <v>53</v>
      </c>
      <c r="I40" t="n">
        <v>96</v>
      </c>
      <c r="J40" s="2" t="n">
        <v>-103</v>
      </c>
      <c r="K40" t="n">
        <v>0.611</v>
      </c>
      <c r="L40" t="inlineStr">
        <is>
          <t>5-HT7,Ack-like,Adk2,Afti,Atg17,Atg4b,Bre1,Bub3,CG10147,CG10495,CG10600,CG10915,CG10948,CG10984,CG11248,CG11454,CG12004,CG12025,CG12034,CG12054,CG12179,CG12204,CG1231,CG12393,CG12402,CG12531,CG12576,CG1265,CG12913,CG13248,CG13337,CG13366,CG13367,CG13375,CG13409,CG13654,CG13893,CG13933,CG13995,CG1407,CG14312,CG14372,CG14408,CG14438,CG14478,CG14535,CG14650,CG14882,CG14982,CG15073,CG15141,CG15432,CG15602,CG15760,CG16791,CG16865,CG1688,CG1695,CG17065,CG17075,CG17361,CG17568,CG17712,CG17716,CG17829,CG1785,CG18048,CG1824,CG1965,CG1968,CG2247,CG2269,CG2278,CG2926,CG30394,CG31030,CG31140,CG31360,CG31368,CG3156,CG31635,CG31638,CG31687,CG31760,CG32165,CG32187,CG32264,CG32344,CG32485,CG33144,CG33506,CG33543,CG34376,CG34384,CG3719,CG3735,CG3815,CG4168,CG42337,CG42402,CG42450,CG4300,CG43102,CG43222,CG43367,CG4341,CG43901,CG4407,CG4849,CG4936,CG4953,CG5068,CG5285,CG5521,CG5522,CG5589,CG5608,CG5611,CG5641,CG5646,CG5676,CG5726,CG5815,CG5937,CG6005,CG6041,CG6083,CG6123,CG6201,CG6404,CG6683,CG6686,CG6700,CG6841,CG7058,CG7326,CG7332,CG7504,CG7518,CG7600,CG7639,CG7656,CG7747,CG7927,CG8009,CG8043,CG8206,CG8248,CG8336,CG8398,CG8412,CG8611,CG8673,CG8786,CG8833,CG9121,CG9135,CG9667,Cals,Cbl,Cdep,Cdk2,Cdk8,Cen,Chi,Cirl,CkIalpha,adp,alpha-Cat,alpha-Catr,ari-2,beat-IIIb,beat-Va,bic,botv,brat,bru1,chif</t>
        </is>
      </c>
      <c r="M40" t="inlineStr">
        <is>
          <t>[(0, 49), (1, 49), (4, 49), (5, 49), (6, 49), (7, 49), (8, 49), (9, 49), (10, 49), (11, 49), (12, 49), (15, 49), (16, 49), (17, 49), (21, 49), (24, 49), (25, 49), (26, 49), (27, 49), (28, 49), (31, 49), (35, 49), (36, 49), (37, 49), (38, 49), (40, 49), (43, 49), (44, 49), (47, 49), (51, 49), (52, 49), (54, 49), (57, 49), (60, 0), (60, 1), (60, 2), (60, 5), (60, 6), (60, 8), (60, 9), (60, 11), (60, 12), (60, 16), (60, 19), (60, 21), (60, 22), (60, 26), (60, 31), (60, 34), (60, 36), (60, 42), (60, 43), (60, 49), (60, 59), (60, 62), (60, 63), (60, 65), (60, 72), (60, 73), (60, 78), (61, 49), (62, 49), (63, 49), (65, 49), (67, 0), (67, 1), (67, 2), (67, 5), (67, 6), (67, 8), (67, 9), (67, 11), (67, 12), (67, 16), (67, 19), (67, 21), (67, 22), (67, 26), (67, 31), (67, 34), (67, 36), (67, 42), (67, 43), (67, 49), (67, 59), (67, 62), (67, 63), (67, 65), (67, 72), (67, 73), (67, 78), (67, 79), (68, 49), (73, 49), (76, 49), (77, 49)]</t>
        </is>
      </c>
      <c r="N40" t="n">
        <v>3334</v>
      </c>
      <c r="O40" t="n">
        <v>0.5</v>
      </c>
      <c r="P40" t="n">
        <v>0.95</v>
      </c>
      <c r="Q40" t="n">
        <v>3</v>
      </c>
      <c r="R40" t="n">
        <v>10000</v>
      </c>
      <c r="S40" t="inlineStr">
        <is>
          <t>09/05/2024, 11:54:17</t>
        </is>
      </c>
      <c r="T40" s="3">
        <f>hyperlink("https://spiral.technion.ac.il/results/MTAwMDAwOQ==/39/GOResultsPROCESS","link")</f>
        <v/>
      </c>
      <c r="U40" t="inlineStr">
        <is>
          <t>['GO:0050789:regulation of biological process (qval3.99E-3)', 'GO:0065007:biological regulation (qval4.52E-3)', 'GO:0050794:regulation of cellular process (qval3.06E-3)', 'GO:0000398:mRNA splicing, via spliceosome (qval2.26E-1)', 'GO:0000377:RNA splicing, via transesterification reactions with bulged adenosine as nucleophile (qval1.8E-1)', 'GO:0000375:RNA splicing, via transesterification reactions (qval1.5E-1)', 'GO:0019222:regulation of metabolic process (qval1.65E-1)', 'GO:0009987:cellular process (qval1.5E-1)', 'GO:0032436:positive regulation of proteasomal ubiquitin-dependent protein catabolic process (qval1.47E-1)', 'GO:0090263:positive regulation of canonical Wnt signaling pathway (qval1.47E-1)', 'GO:0030177:positive regulation of Wnt signaling pathway (qval1.34E-1)', 'GO:0008380:RNA splicing (qval1.25E-1)', 'GO:2000060:positive regulation of ubiquitin-dependent protein catabolic process (qval1.49E-1)', 'GO:1901800:positive regulation of proteasomal protein catabolic process (qval1.38E-1)', 'GO:0006397:mRNA processing (qval1.59E-1)', 'GO:1903364:positive regulation of cellular protein catabolic process (qval1.71E-1)', 'GO:1903052:positive regulation of proteolysis involved in cellular protein catabolic process (qval1.61E-1)', 'GO:0032434:regulation of proteasomal ubiquitin-dependent protein catabolic process (qval1.52E-1)', 'GO:0061136:regulation of proteasomal protein catabolic process (qval1.96E-1)', 'GO:0006396:RNA processing (qval2.17E-1)', 'GO:0048518:positive regulation of biological process (qval2.19E-1)', 'GO:0060255:regulation of macromolecule metabolic process (qval2.19E-1)', 'GO:0007205:protein kinase C-activating G protein-coupled receptor signaling pathway (qval2.15E-1)', 'GO:2000058:regulation of ubiquitin-dependent protein catabolic process (qval2.07E-1)']</t>
        </is>
      </c>
      <c r="V40" s="3">
        <f>hyperlink("https://spiral.technion.ac.il/results/MTAwMDAwOQ==/39/GOResultsFUNCTION","link")</f>
        <v/>
      </c>
      <c r="W40" t="inlineStr">
        <is>
          <t>['GO:0003676:nucleic acid binding (qval4.53E-1)', 'GO:0003724:RNA helicase activity (qval2.69E-1)', 'GO:0005488:binding (qval1.93E-1)', 'GO:0019899:enzyme binding (qval2.97E-1)', 'GO:0003723:RNA binding (qval2.39E-1)', 'GO:0004842:ubiquitin-protein transferase activity (qval2.66E-1)', 'GO:0004143:diacylglycerol kinase activity (qval2.45E-1)']</t>
        </is>
      </c>
      <c r="X40" s="3">
        <f>hyperlink("https://spiral.technion.ac.il/results/MTAwMDAwOQ==/39/GOResultsCOMPONENT","link")</f>
        <v/>
      </c>
      <c r="Y40" t="inlineStr">
        <is>
          <t>['GO:0044464:cell part (qval9.44E-5)', 'GO:0044424:intracellular part (qval2.54E-3)', 'GO:0071013:catalytic step 2 spliceosome (qval9.55E-3)', 'GO:0044446:intracellular organelle part (qval5.16E-2)', 'GO:0071011:precatalytic spliceosome (qval4.89E-2)', 'GO:0005681:spliceosomal complex (qval4.74E-2)', 'GO:0044422:organelle part (qval5.03E-2)', 'GO:1902494:catalytic complex (qval8.13E-2)', 'GO:0005634:nucleus (qval7.28E-2)', 'GO:0032991:protein-containing complex (qval6.58E-2)', 'GO:0098857:membrane microdomain (qval7.74E-2)', 'GO:0098589:membrane region (qval7.1E-2)', 'GO:0045121:membrane raft (qval6.55E-2)']</t>
        </is>
      </c>
    </row>
    <row r="41">
      <c r="A41" s="1" t="n">
        <v>40</v>
      </c>
      <c r="B41" t="n">
        <v>6068</v>
      </c>
      <c r="C41" t="n">
        <v>15445</v>
      </c>
      <c r="D41" t="n">
        <v>80</v>
      </c>
      <c r="E41" t="n">
        <v>6320</v>
      </c>
      <c r="F41" t="n">
        <v>193</v>
      </c>
      <c r="G41" t="n">
        <v>13386</v>
      </c>
      <c r="H41" t="n">
        <v>52</v>
      </c>
      <c r="I41" t="n">
        <v>94</v>
      </c>
      <c r="J41" s="2" t="n">
        <v>-106</v>
      </c>
      <c r="K41" t="n">
        <v>0.613</v>
      </c>
      <c r="L41" t="inlineStr">
        <is>
          <t>5-HT7,ADD1,AP-1mu,Aatf,Ack-like,Adk2,Afti,Alr,Atg17,Atg4b,Bsg25D,CG10038,CG10147,CG10347,CG10494,CG10600,CG10731,CG10803,CG10948,CG10984,CG11248,CG11396,CG11755,CG11779,CG11882,CG11986,CG12025,CG12054,CG12081,CG12128,CG12531,CG12728,CG12913,CG12948,CG13337,CG13366,CG13367,CG13375,CG13409,CG13650,CG13654,CG13893,CG13933,CG13995,CG1407,CG14312,CG14372,CG14408,CG14438,CG14442,CG14478,CG14535,CG14641,CG14650,CG14882,CG14982,CG14995,CG15141,CG15435,CG15760,CG16791,CG1688,CG1695,CG17065,CG17075,CG17249,CG17360,CG17385,CG17712,CG17716,CG17829,CG1785,CG1815,CG1824,CG1965,CG2247,CG2269,CG2278,CG2818,CG2926,CG30428,CG31030,CG31140,CG31360,CG31368,CG3156,CG3163,CG31635,CG31687,CG3176,CG31760,CG31800,CG32095,CG32165,CG32187,CG32264,CG32344,CG33096,CG33144,CG3335,CG33543,CG34149,CG34376,CG34384,CG3529,CG3719,CG3732,CG3735,CG3815,CG4168,CG42337,CG42402,CG42450,CG42492,CG4300,CG43102,CG43222,CG4341,CG43427,CG4360,CG43901,CG4511,CG4611,CG4768,CG4849,CG5068,CG5079,CG5098,CG5220,CG5589,CG5608,CG5611,CG5641,CG5815,CG5937,CG6005,CG6041,CG6083,CG6123,CG6179,CG6195,CG6201,CG6330,CG6683,CG6685,CG6686,CG6700,CG6841,CG6923,CG7028,CG7058,CG7600,CG7639,CG7745,CG7747,CG7849,CG8134,CG8248,CG8336,CG8398,CG8611,CG8673,CG8712,CG8833,CG8892,CG9044,CG9121,CG9135,CG9143,CG9253,CG9951,Cals,Cbl,Cdc5,Cdep,Cdk2,Cen,Cirl,CkIalpha,adp,alpha-Cat,alpha-Catr,ari-2,asf1,beat-IIIb,beat-Va,bin3,botv,brat,bru1,cg,chb,cic</t>
        </is>
      </c>
      <c r="M41" t="inlineStr">
        <is>
          <t>[(0, 49), (1, 49), (4, 49), (5, 49), (6, 49), (7, 49), (8, 49), (9, 49), (10, 49), (12, 49), (13, 49), (15, 49), (16, 49), (17, 49), (20, 49), (21, 49), (24, 49), (25, 49), (26, 49), (27, 49), (28, 49), (31, 49), (35, 49), (36, 49), (37, 49), (38, 49), (40, 49), (43, 49), (44, 49), (45, 49), (47, 49), (51, 0), (51, 1), (51, 2), (51, 5), (51, 6), (51, 8), (51, 9), (51, 11), (51, 12), (51, 16), (51, 19), (51, 21), (51, 22), (51, 26), (51, 31), (51, 34), (51, 36), (51, 42), (51, 43), (51, 49), (51, 59), (51, 62), (51, 63), (51, 65), (51, 73), (51, 78), (54, 49), (57, 49), (60, 49), (61, 49), (62, 49), (63, 49), (65, 49), (68, 49), (73, 49), (76, 0), (76, 1), (76, 2), (76, 5), (76, 6), (76, 8), (76, 9), (76, 11), (76, 12), (76, 16), (76, 19), (76, 21), (76, 22), (76, 26), (76, 31), (76, 34), (76, 36), (76, 42), (76, 43), (76, 49), (76, 59), (76, 62), (76, 63), (76, 65), (76, 72), (76, 73), (76, 78), (78, 49)]</t>
        </is>
      </c>
      <c r="N41" t="n">
        <v>2252</v>
      </c>
      <c r="O41" t="n">
        <v>0.5</v>
      </c>
      <c r="P41" t="n">
        <v>0.95</v>
      </c>
      <c r="Q41" t="n">
        <v>3</v>
      </c>
      <c r="R41" t="n">
        <v>10000</v>
      </c>
      <c r="S41" t="inlineStr">
        <is>
          <t>09/05/2024, 11:54:29</t>
        </is>
      </c>
      <c r="T41" s="3">
        <f>hyperlink("https://spiral.technion.ac.il/results/MTAwMDAwOQ==/40/GOResultsPROCESS","link")</f>
        <v/>
      </c>
      <c r="U41" t="inlineStr">
        <is>
          <t>['GO:0050789:regulation of biological process (qval1.95E-3)', 'GO:0050794:regulation of cellular process (qval5.05E-3)', 'GO:0065007:biological regulation (qval3.89E-3)', 'GO:0000398:mRNA splicing, via spliceosome (qval9.88E-3)', 'GO:0000377:RNA splicing, via transesterification reactions with bulged adenosine as nucleophile (qval7.91E-3)', 'GO:0000375:RNA splicing, via transesterification reactions (qval6.59E-3)', 'GO:0008380:RNA splicing (qval1.07E-2)', 'GO:0006397:mRNA processing (qval1.7E-2)', 'GO:0019222:regulation of metabolic process (qval1.9E-2)', 'GO:0006396:RNA processing (qval2.26E-2)', 'GO:0009987:cellular process (qval5.72E-2)', 'GO:0016071:mRNA metabolic process (qval5.29E-2)', 'GO:0060255:regulation of macromolecule metabolic process (qval5.73E-2)', 'GO:0016070:RNA metabolic process (qval7.26E-2)', 'GO:0080090:regulation of primary metabolic process (qval6.91E-2)', 'GO:0007165:signal transduction (qval7.29E-2)', 'GO:0090304:nucleic acid metabolic process (qval9.29E-2)', 'GO:0031323:regulation of cellular metabolic process (qval1.06E-1)', 'GO:2000060:positive regulation of ubiquitin-dependent protein catabolic process (qval1.13E-1)', 'GO:1903364:positive regulation of cellular protein catabolic process (qval1.51E-1)', 'GO:1903052:positive regulation of proteolysis involved in cellular protein catabolic process (qval1.44E-1)', 'GO:0051171:regulation of nitrogen compound metabolic process (qval1.4E-1)']</t>
        </is>
      </c>
      <c r="V41" s="3">
        <f>hyperlink("https://spiral.technion.ac.il/results/MTAwMDAwOQ==/40/GOResultsFUNCTION","link")</f>
        <v/>
      </c>
      <c r="W41" t="inlineStr">
        <is>
          <t>['GO:0005488:binding (qval3.42E-2)', 'GO:0003723:RNA binding (qval2.57E-2)', 'GO:0003676:nucleic acid binding (qval2.08E-2)', 'GO:0017069:snRNA binding (qval5.65E-2)', 'GO:1901363:heterocyclic compound binding (qval8.29E-2)', 'GO:0097159:organic cyclic compound binding (qval7.29E-2)', 'GO:0005515:protein binding (qval7.39E-2)', 'GO:0003724:RNA helicase activity (qval7.61E-2)']</t>
        </is>
      </c>
      <c r="X41" s="3">
        <f>hyperlink("https://spiral.technion.ac.il/results/MTAwMDAwOQ==/40/GOResultsCOMPONENT","link")</f>
        <v/>
      </c>
      <c r="Y41" t="inlineStr">
        <is>
          <t>['GO:0044464:cell part (qval6.22E-5)', 'GO:0044424:intracellular part (qval6.25E-4)', 'GO:0071013:catalytic step 2 spliceosome (qval1.62E-3)', 'GO:0071011:precatalytic spliceosome (qval1.2E-2)', 'GO:0005634:nucleus (qval1.03E-2)', 'GO:0005681:spliceosomal complex (qval1.26E-2)', 'GO:0043229:intracellular organelle (qval7.74E-2)']</t>
        </is>
      </c>
    </row>
    <row r="42">
      <c r="A42" s="1" t="n">
        <v>41</v>
      </c>
      <c r="B42" t="n">
        <v>6068</v>
      </c>
      <c r="C42" t="n">
        <v>15445</v>
      </c>
      <c r="D42" t="n">
        <v>80</v>
      </c>
      <c r="E42" t="n">
        <v>6320</v>
      </c>
      <c r="F42" t="n">
        <v>469</v>
      </c>
      <c r="G42" t="n">
        <v>12167</v>
      </c>
      <c r="H42" t="n">
        <v>33</v>
      </c>
      <c r="I42" t="n">
        <v>79</v>
      </c>
      <c r="J42" s="2" t="n">
        <v>-385</v>
      </c>
      <c r="K42" t="n">
        <v>0.615</v>
      </c>
      <c r="L42" t="inlineStr">
        <is>
          <t>128up,14-3-3epsilon,2mit,4E-T,5-HT1A,5-HT2A,5-HT7,APP-BP1,Aac11,Aatf,Abl,Acf,Actn,Acyp2,Adk2,Aef1,Als2,Aos1,Apc,Aplip1,Archease,Arfip,Arl4,Arl6IP1,Art1,Asap,Asator,Atg1,Atg12,Atg17,Atxn7,B4,BCL7-like,Bacc,Best1,Bili,Blm,C1GalTA,C3G,CG10011,CG10082,CG10089,CG10139,CG10147,CG10189,CG10209,CG1024,CG10338,CG10366,CG10384,CG10395,CG10418,CG10420,CG10463,CG10585,CG10681,CG10713,CG1090,CG10903,CG10948,CG11050,CG11076,CG11099,CG11138,CG11178,CG11248,CG11317,CG11357,CG11638,CG11779,CG11788,CG11802,CG11927,CG12054,CG12123,CG12155,CG12179,CG1218,CG12241,CG12316,CG12502,CG12531,CG12541,CG12728,CG12817,CG12822,CG12913,CG12948,CG12950,CG12975,CG13108,CG13123,CG13148,CG13337,CG13339,CG13398,CG13532,CG13594,CG13609,CG13625,CG13650,CG13685,CG13689,CG13739,CG13743,CG13868,CG13917,CG13928,CG13933,CG13954,CG13982,CG13994,CG13995,CG14005,CG14015,CG14043,CG14073,CG14200,CG14232,CG14252,CG14321,CG14372,CG14408,CG14414,CG14431,CG14435,CG14441,CG14442,CG14480,CG14535,CG14562,CG14669,CG14721,CG14798,CG1486,CG14882,CG1492,CG14982,CG14995,CG15141,CG15270,CG15317,CG15385,CG15390,CG15514,CG15642,CG15643,CG15772,CG15812,CG15894,CG15912,CG1598,CG1622,CG1636,CG1646,CG1647,CG16711,CG16717,CG16753,CG1677,CG16779,CG16787,CG16790,CG16854,CG16890,CG17019,CG1703,CG17078,CG17168,CG17202,CG17230,CG17270,CG17321,CG17493,CG17514,CG17565,CG17684,CG17698,CG17715,CG17806,CG17829,CG1785,CG17883,CG1789,CG17977,CG1814,CG18178,CG18428,CG1847,CG18476,CG18870,CG1909,CG1998,CG2258,CG2662,CG2691,CG2790,CG2972,CG2993,CG30089,CG30116,CG30349,CG30419,CG30495,CG3104,CG31109,CG31125,CG31324,CG31510,CG3156,CG31637,CG31650,CG31688,CG31694,CG31712,CG3176,CG31800,CG31814,CG3184,CG31998,CG32000,CG32109,CG32202,CG32206,CG32264,CG32281,CG32432,CG32486,CG32506,CG32544,CG32698,CG32767,CG32772,CG32856,CG33170,CG33181,CG33199,CG33203,CG33229,CG33230,CG33267,CG33298,CG3335,CG33543,CG33635,CG3368,CG33947,CG3402,CG34113,CG34114,CG34125,CG34133,CG34159,CG34353,CG34354,CG34376,CG34384,CG34393,CG34401,CG34404,CG3511,CG3527,CG3530,CG3542,CG3548,CG3638,CG3651,CG3732,CG3838,CG3860,CG3967,CG4004,CG40178,CG4022,CG4042,CG4049,CG41378,CG4186,CG42258,CG42268,CG4230,CG42322,CG42324,CG42339,CG42402,CG42495,CG42541,CG42699,CG42724,CG42750,CG42784,CG43066,CG43143,CG43343,CG43373,CG4360,CG43689,CG43707,CG43737,CG43867,CG44098,CG44153,CG4452,CG4467,CG44837,CG44838,CG4502,CG4511,CG4587,CG4596,CG4612,CG4627,CG4676,CG4678,CG4806,CG4848,CG4935,CG4942,CG4957,CG4968,CG5022,CG5079,CG5098,CG5131,CG5181,CG5482,CG5522,CG5549,CG5608,CG5674,CG5708,CG5726,CG5727,CG5746,CG5886,CG5890,CG5938,CG5946,CG5961,CG5986,CG6024,CG6083,CG6136,CG6171,CG6276,CG6330,CG6428,CG6443,CG6454,CG6568,CG6686,CG6712,CG6841,CG6843,CG6878,CG6951,CG6959,CG7065,CG7115,CG7120,CG7154,CG7183,CG7379,CG7381,CG7407,CG7646,CG7656,CG7705,CG7741,CG7745,CG7839,CG7903,CG7971,CG7985,CG8004,CG8079,CG8149,CG8195,CG8298,CG8301,CG8388,CG8398,CG8412,CG8481,CG8485,CG8500,CG8617,CG8671,CG8677,CG8818,CG8910,CG8924,CG8929,CG9121,CG9123,CG9135,CG9143,CG9164,CG9171,CG9304,CG9393,CG9422,CG9601,CG9609,CG9636,CG9641,CG9650,CG9775,CG9799,CG9801,CG9821,CG9855,CG9919,CG9934,CG9951,CHES-1-like,CaMKII,CadN,CadN2,Caf1-55,CanB2,Cap-H2,Caper,Ccn,Cdc27,Cdep,Cdk2,Cdk5alpha,Cep97,Chro,Cip4,CkIIalpha,CkIalpha,Cka,Cngl,alien,alpha-Cat,alpha-Man-IIa,alphaTub84D,ari-1,ash1,atms,barc,beat-Ia,beat-Va,beat-Vc,bel,bin3,bip2,bol,bonsai,bor,brp,bru1,bys,cag,cal1,capu,cbc,cbx,cg,chb,chico,chif,chinmo,chm,chrb,cin,cindr</t>
        </is>
      </c>
      <c r="M42" t="inlineStr">
        <is>
          <t>[(45, 0), (45, 1), (45, 2), (45, 5), (45, 6), (45, 8), (45, 9), (45, 12), (45, 16), (45, 19), (45, 21), (45, 22), (45, 31), (45, 36), (45, 42), (45, 58), (45, 59), (45, 63), (45, 65), (45, 73), (66, 0), (66, 1), (66, 2), (66, 5), (66, 6), (66, 8), (66, 9), (66, 11), (66, 12), (66, 16), (66, 19), (66, 21), (66, 22), (66, 26), (66, 31), (66, 34), (66, 36), (66, 42), (66, 43), (66, 58), (66, 59), (66, 62), (66, 63), (66, 65), (66, 68), (66, 72), (66, 73), (66, 75), (66, 78), (66, 79), (76, 0), (76, 1), (76, 2), (76, 5), (76, 6), (76, 8), (76, 9), (76, 11), (76, 12), (76, 16), (76, 19), (76, 21), (76, 22), (76, 26), (76, 31), (76, 34), (76, 36), (76, 42), (76, 43), (76, 58), (76, 59), (76, 62), (76, 63), (76, 65), (76, 72), (76, 73), (76, 75), (76, 78), (76, 79)]</t>
        </is>
      </c>
      <c r="N42" t="n">
        <v>2074</v>
      </c>
      <c r="O42" t="n">
        <v>0.5</v>
      </c>
      <c r="P42" t="n">
        <v>0.95</v>
      </c>
      <c r="Q42" t="n">
        <v>3</v>
      </c>
      <c r="R42" t="n">
        <v>10000</v>
      </c>
      <c r="S42" t="inlineStr">
        <is>
          <t>09/05/2024, 11:54:41</t>
        </is>
      </c>
      <c r="T42" s="3">
        <f>hyperlink("https://spiral.technion.ac.il/results/MTAwMDAwOQ==/41/GOResultsPROCESS","link")</f>
        <v/>
      </c>
      <c r="U42" t="inlineStr">
        <is>
          <t>['GO:0050794:regulation of cellular process (qval3.39E-7)', 'GO:0050789:regulation of biological process (qval2.61E-7)', 'GO:0065007:biological regulation (qval9.13E-7)', 'GO:0060255:regulation of macromolecule metabolic process (qval2.18E-5)', 'GO:0031323:regulation of cellular metabolic process (qval2.45E-5)', 'GO:0080090:regulation of primary metabolic process (qval2.25E-5)', 'GO:0051171:regulation of nitrogen compound metabolic process (qval2.73E-5)', 'GO:0019222:regulation of metabolic process (qval3.48E-5)', 'GO:0010468:regulation of gene expression (qval3.27E-4)', 'GO:0019219:regulation of nucleobase-containing compound metabolic process (qval3.21E-4)', 'GO:0051252:regulation of RNA metabolic process (qval5.83E-4)', 'GO:2000112:regulation of cellular macromolecule biosynthetic process (qval8.21E-4)', 'GO:0010556:regulation of macromolecule biosynthetic process (qval7.58E-4)', 'GO:0031326:regulation of cellular biosynthetic process (qval1.88E-3)', 'GO:0009889:regulation of biosynthetic process (qval1.9E-3)', 'GO:0048523:negative regulation of cellular process (qval2.25E-3)', 'GO:0009987:cellular process (qval2.27E-3)', 'GO:0048519:negative regulation of biological process (qval3.38E-3)', 'GO:0006396:RNA processing (qval6.95E-3)', 'GO:0022414:reproductive process (qval9.01E-3)', 'GO:0090304:nucleic acid metabolic process (qval1.27E-2)', 'GO:1903506:regulation of nucleic acid-templated transcription (qval1.89E-2)', 'GO:0006355:regulation of transcription, DNA-templated (qval1.81E-2)', 'GO:2001141:regulation of RNA biosynthetic process (qval1.73E-2)', 'GO:0044267:cellular protein metabolic process (qval1.93E-2)', 'GO:0008380:RNA splicing (qval1.92E-2)', 'GO:0000398:mRNA splicing, via spliceosome (qval2.75E-2)', 'GO:0000377:RNA splicing, via transesterification reactions with bulged adenosine as nucleophile (qval2.65E-2)', 'GO:0000375:RNA splicing, via transesterification reactions (qval2.56E-2)', 'GO:0051172:negative regulation of nitrogen compound metabolic process (qval3.38E-2)', 'GO:0006397:mRNA processing (qval3.48E-2)', 'GO:0006464:cellular protein modification process (qval3.95E-2)', 'GO:0036211:protein modification process (qval3.83E-2)', 'GO:0007411:axon guidance (qval3.89E-2)', 'GO:0043412:macromolecule modification (qval4.28E-2)', 'GO:0051128:regulation of cellular component organization (qval4.3E-2)', 'GO:0044260:cellular macromolecule metabolic process (qval4.88E-2)', 'GO:0003006:developmental process involved in reproduction (qval5E-2)', 'GO:0031324:negative regulation of cellular metabolic process (qval5.23E-2)', 'GO:0097485:neuron projection guidance (qval5.2E-2)', 'GO:0048522:positive regulation of cellular process (qval5.98E-2)', 'GO:0048518:positive regulation of biological process (qval6.4E-2)', 'GO:0022412:cellular process involved in reproduction in multicellular organism (qval7.48E-2)', 'GO:0016070:RNA metabolic process (qval7.47E-2)', 'GO:0006974:cellular response to DNA damage stimulus (qval8.62E-2)', 'GO:0006928:movement of cell or subcellular component (qval8.69E-2)', 'GO:0033554:cellular response to stress (qval1.02E-1)']</t>
        </is>
      </c>
      <c r="V42" s="3">
        <f>hyperlink("https://spiral.technion.ac.il/results/MTAwMDAwOQ==/41/GOResultsFUNCTION","link")</f>
        <v/>
      </c>
      <c r="W42" t="inlineStr">
        <is>
          <t>['GO:0005488:binding (qval3.19E-5)', 'GO:1901363:heterocyclic compound binding (qval1.05E-3)', 'GO:0097159:organic cyclic compound binding (qval7.84E-4)', 'GO:0003676:nucleic acid binding (qval2.51E-3)', 'GO:0005515:protein binding (qval1.96E-2)', 'GO:0042393:histone binding (qval1.96E-2)', 'GO:0003677:DNA binding (qval8.68E-2)']</t>
        </is>
      </c>
      <c r="X42" s="3">
        <f>hyperlink("https://spiral.technion.ac.il/results/MTAwMDAwOQ==/41/GOResultsCOMPONENT","link")</f>
        <v/>
      </c>
      <c r="Y42" t="inlineStr">
        <is>
          <t>['GO:0044464:cell part (qval1.06E-9)', 'GO:0005634:nucleus (qval8.24E-8)', 'GO:0044424:intracellular part (qval3.04E-6)', 'GO:0032991:protein-containing complex (qval2.06E-4)', 'GO:0044428:nuclear part (qval1.86E-4)', 'GO:0043228:non-membrane-bounded organelle (qval5.02E-3)', 'GO:0043232:intracellular non-membrane-bounded organelle (qval4.31E-3)', 'GO:1990904:ribonucleoprotein complex (qval6.48E-3)', 'GO:0043229:intracellular organelle (qval5.94E-3)', 'GO:0097458:neuron part (qval5.78E-3)', 'GO:0044422:organelle part (qval5.96E-3)', 'GO:0044446:intracellular organelle part (qval9.89E-3)', 'GO:0043226:organelle (qval9.55E-3)', 'GO:0043231:intracellular membrane-bounded organelle (qval2.29E-2)', 'GO:0005681:spliceosomal complex (qval2.14E-2)', 'GO:0097525:spliceosomal snRNP complex (qval2.36E-2)', 'GO:0005694:chromosome (qval3.34E-2)', 'GO:0030425:dendrite (qval3.26E-2)', 'GO:0043005:neuron projection (qval3.48E-2)']</t>
        </is>
      </c>
    </row>
    <row r="43">
      <c r="A43" s="1" t="n">
        <v>42</v>
      </c>
      <c r="B43" t="n">
        <v>6068</v>
      </c>
      <c r="C43" t="n">
        <v>15445</v>
      </c>
      <c r="D43" t="n">
        <v>80</v>
      </c>
      <c r="E43" t="n">
        <v>6320</v>
      </c>
      <c r="F43" t="n">
        <v>422</v>
      </c>
      <c r="G43" t="n">
        <v>10983</v>
      </c>
      <c r="H43" t="n">
        <v>25</v>
      </c>
      <c r="I43" t="n">
        <v>58</v>
      </c>
      <c r="J43" s="2" t="n">
        <v>-245</v>
      </c>
      <c r="K43" t="n">
        <v>0.622</v>
      </c>
      <c r="L43" t="inlineStr">
        <is>
          <t>128up,14-3-3epsilon,A16,ADD1,AGO1,AP-1gamma,AP-1mu,AP-2mu,Aac11,Acf,Acn,Adf1,Adk2,Aef1,Alas,Amun,Ank2,Apc,Appl,Aps,Arf102F,Arf79F,Arfip,Ars2,Asap,Asator,Asciz,AspRS-m,AstA-R1,Atac3,Axn,B52,BEAF-32,Bap111,Bap60,Bili,Bin1,Blm,Bre1,Bx42,CCHa1-R,CG10077,CG10082,CG10098,CG10137,CG10151,CG10214,CG10265,CG10347,CG10366,CG10375,CG10384,CG10420,CG10494,CG10555,CG10631,CG10713,CG10721,CG10984,CG11030,CG11077,CG11155,CG11248,CG11360,CG11436,CG11448,CG11486,CG11505,CG11555,CG11597,CG11710,CG11755,CG11779,CG11788,CG11882,CG11970,CG12018,CG12038,CG12054,CG12071,CG12096,CG12123,CG12129,CG1218,CG12288,CG1234,CG12402,CG12547,CG12576,CG12608,CG12769,CG12772,CG12817,CG12945,CG12975,CG13001,CG13005,CG13148,CG1316,CG1317,CG13300,CG13398,CG13532,CG13625,CG13650,CG13850,CG13865,CG13917,CG1407,CG14082,CG1416,CG14186,CG14229,CG14372,CG14440,CG14641,CG14701,CG14749,CG14764,CG14767,CG14853,CG1486,CG14883,CG14894,CG14903,CG14906,CG1492,CG14971,CG1504,CG15073,CG15097,CG15236,CG15435,CG15440,CG15743,CG15747,CG15814,CG15908,CG1620,CG16711,CG16753,CG1677,CG16812,CG16833,CG16854,CG17065,CG17078,CG17163,CG17168,CG17202,CG17230,CG17249,CG17361,CG17454,CG17514,CG17565,CG17593,CG17684,CG17715,CG17746,CG17776,CG1885,CG18870,CG1951,CG1983,CG2046,CG2061,CG2063,CG2076,CG2126,CG2199,CG2201,CG2225,CG2278,CG2316,CG2865,CG2938,CG2991,CG30122,CG30156,CG30373,CG30389,CG30424,CG30428,CG31051,CG31108,CG31126,CG31156,CG31249,CG31368,CG31388,CG3149,CG31510,CG31550,CG31638,CG31650,CG31678,CG31687,CG31688,CG31800,CG3191,CG3198,CG31998,CG32085,CG32202,CG32243,CG3225,CG32333,CG32506,CG3262,CG32732,CG32767,CG32772,CG32809,CG32813,CG32815,CG32944,CG33051,CG33090,CG33107,CG33129,CG33143,CG33156,CG33217,CG33267,CG33303,CG33506,CG33977,CG3402,CG34116,CG34126,CG34183,CG34200,CG34213,CG34371,CG34449,CG3511,CG3530,CG3542,CG3548,CG3570,CG3589,CG3618,CG3655,CG3689,CG3703,CG3711,CG3797,CG3862,CG4022,CG40228,CG40498,CG4050,CG4080,CG4089,CG41128,CG4119,CG42233,CG42268,CG42324,CG42554,CG4266,CG42724,CG42784,CG42797,CG4300,CG43347,CG43729,CG43845,CG43867,CG44247,CG45002,CG4511,CG4596,CG4611,CG4617,CG46280,CG46301,CG4676,CG4768,CG4849,CG4887,CG4896,CG4968,CG5027,CG5037,CG5079,CG5098,CG5316,CG5323,CG5412,CG5515,CG5522,CG5611,CG5694,CG5746,CG5787,CG5823,CG5844,CG5880,CG5938,CG6136,CG6171,CG6191,CG6201,CG6227,CG6276,CG6364,CG6425,CG6428,CG6495,CG6512,CG6583,CG6607,CG6686,CG6758,CG6867,CG6959,CG6966,CG7028,CG7058,CG7065,CG7154,CG7166,CG7185,CG7239,CG7379,CG7492,CG7632,CG7655,CG7718,CG7741,CG7745,CG7791,CG7903,CG8001,CG8079,CG8184,CG8281,CG8320,CG8353,CG8485,CG8617,CG8677,CG8728,CG8735,CG8786,CG8833,CG8878,CG8909,CG8963,CG9018,CG9098,CG9121,CG9123,CG9125,CG9143,CG9170,CG9215,CG9240,CG9253,CG9265,CG9304,CG9422,CG9425,CG9578,CG9636,CG9641,CG9646,CG9775,CG9813,CG9821,CG9919,CNBP,Ca-alpha1D,Caf1-105,Cals,Caper,Cbl,Cbs,Cdc16,Cdc23,Cdc5,Cdk12,Cdk2,CdsA,CenB1A,Chd1,CkIIalpha,CkIIbeta,Cka,Clbn,a6,alien,alpha-Cat,alpha-Catr,alpha-PheRS,alphaTub84B,ash1,asrij,aux,bcn92,bif,bonsai,brat,bru1,bves,bys,c12.1,cac,cactin,cag,cal1,cbc,cbs,cdc14,cg,chif,chinmo,chn,cic,cin</t>
        </is>
      </c>
      <c r="M43" t="inlineStr">
        <is>
          <t>[(35, 0), (35, 1), (35, 2), (35, 5), (35, 6), (35, 8), (35, 9), (35, 11), (35, 12), (35, 16), (35, 19), (35, 21), (35, 22), (35, 31), (35, 34), (35, 36), (35, 42), (35, 58), (35, 59), (35, 62), (35, 65), (35, 73), (40, 0), (40, 1), (40, 2), (40, 5), (40, 6), (40, 8), (40, 9), (40, 11), (40, 12), (40, 16), (40, 19), (40, 21), (40, 22), (40, 31), (40, 36), (40, 42), (40, 58), (40, 62), (40, 65), (40, 73), (69, 1), (69, 2), (69, 5), (69, 6), (69, 8), (69, 9), (69, 12), (69, 16), (69, 19), (69, 21), (69, 22), (69, 31), (69, 36), (69, 42), (69, 65), (69, 73)]</t>
        </is>
      </c>
      <c r="N43" t="n">
        <v>233</v>
      </c>
      <c r="O43" t="n">
        <v>0.5</v>
      </c>
      <c r="P43" t="n">
        <v>0.95</v>
      </c>
      <c r="Q43" t="n">
        <v>3</v>
      </c>
      <c r="R43" t="n">
        <v>10000</v>
      </c>
      <c r="S43" t="inlineStr">
        <is>
          <t>09/05/2024, 11:54:54</t>
        </is>
      </c>
      <c r="T43" s="3">
        <f>hyperlink("https://spiral.technion.ac.il/results/MTAwMDAwOQ==/42/GOResultsPROCESS","link")</f>
        <v/>
      </c>
      <c r="U43" t="inlineStr">
        <is>
          <t>['GO:0006397:mRNA processing (qval3.89E-13)', 'GO:0016071:mRNA metabolic process (qval8.7E-13)', 'GO:0008380:RNA splicing (qval1.03E-11)', 'GO:0000398:mRNA splicing, via spliceosome (qval8.94E-12)', 'GO:0000377:RNA splicing, via transesterification reactions with bulged adenosine as nucleophile (qval7.15E-12)', 'GO:0000375:RNA splicing, via transesterification reactions (qval5.96E-12)', 'GO:0060255:regulation of macromolecule metabolic process (qval3.14E-11)', 'GO:0019222:regulation of metabolic process (qval4.33E-11)', 'GO:0050789:regulation of biological process (qval5.57E-10)', 'GO:0065007:biological regulation (qval1.59E-9)', 'GO:0080090:regulation of primary metabolic process (qval1.72E-8)', 'GO:0010468:regulation of gene expression (qval1.7E-8)', 'GO:0044260:cellular macromolecule metabolic process (qval1.59E-8)', 'GO:0043170:macromolecule metabolic process (qval1.65E-8)', 'GO:0044237:cellular metabolic process (qval1.65E-8)', 'GO:0051171:regulation of nitrogen compound metabolic process (qval1.9E-8)', 'GO:0050794:regulation of cellular process (qval2.04E-8)', 'GO:0006396:RNA processing (qval3.18E-8)', 'GO:0031323:regulation of cellular metabolic process (qval1.39E-7)', 'GO:0009987:cellular process (qval2.04E-7)', 'GO:0016070:RNA metabolic process (qval2.4E-7)', 'GO:0006807:nitrogen compound metabolic process (qval3.87E-7)', 'GO:0090304:nucleic acid metabolic process (qval4.74E-7)', 'GO:0048519:negative regulation of biological process (qval1.27E-6)', 'GO:0034641:cellular nitrogen compound metabolic process (qval4.41E-6)', 'GO:0044267:cellular protein metabolic process (qval7.47E-6)', 'GO:0044238:primary metabolic process (qval1.06E-5)', 'GO:0048518:positive regulation of biological process (qval1.2E-5)', 'GO:0048523:negative regulation of cellular process (qval1.28E-5)', 'GO:0019219:regulation of nucleobase-containing compound metabolic process (qval1.91E-5)', 'GO:0046483:heterocycle metabolic process (qval2.17E-5)', 'GO:0006725:cellular aromatic compound metabolic process (qval3.67E-5)', 'GO:0006139:nucleobase-containing compound metabolic process (qval3.85E-5)', 'GO:1901360:organic cyclic compound metabolic process (qval4.9E-5)', 'GO:0048522:positive regulation of cellular process (qval4.92E-5)', 'GO:0071704:organic substance metabolic process (qval6.56E-5)', 'GO:0000381:regulation of alternative mRNA splicing, via spliceosome (qval8.64E-5)', 'GO:0008152:metabolic process (qval1.29E-4)', 'GO:0043484:regulation of RNA splicing (qval1.53E-4)', 'GO:0051252:regulation of RNA metabolic process (qval1.9E-4)', 'GO:0031326:regulation of cellular biosynthetic process (qval3.21E-4)', 'GO:0009889:regulation of biosynthetic process (qval3.39E-4)', 'GO:0048024:regulation of mRNA splicing, via spliceosome (qval3.39E-4)', 'GO:0050684:regulation of mRNA processing (qval5.16E-4)', 'GO:2000112:regulation of cellular macromolecule biosynthetic process (qval5.67E-4)', 'GO:0010556:regulation of macromolecule biosynthetic process (qval5.55E-4)', 'GO:0009893:positive regulation of metabolic process (qval7.21E-4)', 'GO:0051128:regulation of cellular component organization (qval8.5E-4)', 'GO:0044265:cellular macromolecule catabolic process (qval8.51E-4)', 'GO:0006464:cellular protein modification process (qval9.84E-4)', 'GO:0036211:protein modification process (qval9.65E-4)', 'GO:0009892:negative regulation of metabolic process (qval1.16E-3)', 'GO:0010605:negative regulation of macromolecule metabolic process (qval1.41E-3)', 'GO:0006511:ubiquitin-dependent protein catabolic process (qval1.66E-3)', 'GO:0043632:modification-dependent macromolecule catabolic process (qval1.93E-3)', 'GO:0019941:modification-dependent protein catabolic process (qval1.89E-3)', 'GO:0043161:proteasome-mediated ubiquitin-dependent protein catabolic process (qval2.14E-3)', 'GO:0019538:protein metabolic process (qval2.48E-3)', 'GO:0010498:proteasomal protein catabolic process (qval3.02E-3)', 'GO:0010604:positive regulation of macromolecule metabolic process (qval3.05E-3)', 'GO:0051960:regulation of nervous system development (qval3.25E-3)', 'GO:0051246:regulation of protein metabolic process (qval3.67E-3)', 'GO:2000026:regulation of multicellular organismal development (qval3.62E-3)', 'GO:0051603:proteolysis involved in cellular protein catabolic process (qval5.68E-3)', 'GO:1903311:regulation of mRNA metabolic process (qval5.83E-3)', 'GO:0009057:macromolecule catabolic process (qval6.15E-3)', 'GO:0030163:protein catabolic process (qval6.41E-3)', 'GO:0031324:negative regulation of cellular metabolic process (qval6.77E-3)', 'GO:0003006:developmental process involved in reproduction (qval8.41E-3)', 'GO:0051172:negative regulation of nitrogen compound metabolic process (qval9.24E-3)', 'GO:0051173:positive regulation of nitrogen compound metabolic process (qval9.36E-3)', 'GO:0060284:regulation of cell development (qval9.72E-3)', 'GO:0010628:positive regulation of gene expression (qval1.38E-2)', 'GO:0031328:positive regulation of cellular biosynthetic process (qval1.5E-2)', 'GO:0009891:positive regulation of biosynthetic process (qval1.48E-2)', 'GO:1903506:regulation of nucleic acid-templated transcription (qval1.77E-2)', 'GO:0006355:regulation of transcription, DNA-templated (qval1.75E-2)', 'GO:2001141:regulation of RNA biosynthetic process (qval1.73E-2)', 'GO:0045935:positive regulation of nucleobase-containing compound metabolic process (qval1.78E-2)', 'GO:0043412:macromolecule modification (qval1.89E-2)', 'GO:0023051:regulation of signaling (qval1.94E-2)', 'GO:0010646:regulation of cell communication (qval1.92E-2)', 'GO:0051239:regulation of multicellular organismal process (qval1.91E-2)', 'GO:0050767:regulation of neurogenesis (qval2.06E-2)', 'GO:0034645:cellular macromolecule biosynthetic process (qval2.05E-2)', 'GO:0010557:positive regulation of macromolecule biosynthetic process (qval2.04E-2)', 'GO:0032268:regulation of cellular protein metabolic process (qval2.04E-2)', 'GO:0045595:regulation of cell differentiation (qval2.03E-2)', 'GO:0008283:cell proliferation (qval2.08E-2)', 'GO:1903508:positive regulation of nucleic acid-templated transcription (qval2.14E-2)', 'GO:0045893:positive regulation of transcription, DNA-templated (qval2.11E-2)', 'GO:1902680:positive regulation of RNA biosynthetic process (qval2.09E-2)', 'GO:0031325:positive regulation of cellular metabolic process (qval2.18E-2)', 'GO:0051241:negative regulation of multicellular organismal process (qval2.85E-2)', 'GO:0045664:regulation of neuron differentiation (qval3.3E-2)', 'GO:0090090:negative regulation of canonical Wnt signaling pathway (qval3.33E-2)', 'GO:0030178:negative regulation of Wnt signaling pathway (qval3.3E-2)', 'GO:0009950:dorsal/ventral axis specification (qval3.26E-2)', 'GO:0009059:macromolecule biosynthetic process (qval3.8E-2)', 'GO:0051254:positive regulation of RNA metabolic process (qval3.9E-2)', 'GO:0045292:mRNA cis splicing, via spliceosome (qval4.03E-2)', 'GO:0034982:mitochondrial protein processing (qval3.99E-2)', 'GO:0050793:regulation of developmental process (qval4.23E-2)', 'GO:0010629:negative regulation of gene expression (qval4.46E-2)', 'GO:0009966:regulation of signal transduction (qval4.42E-2)']</t>
        </is>
      </c>
      <c r="V43" s="3">
        <f>hyperlink("https://spiral.technion.ac.il/results/MTAwMDAwOQ==/42/GOResultsFUNCTION","link")</f>
        <v/>
      </c>
      <c r="W43" t="inlineStr">
        <is>
          <t>['GO:0003676:nucleic acid binding (qval2.06E-7)', 'GO:0003723:RNA binding (qval3.23E-7)', 'GO:1901363:heterocyclic compound binding (qval6.25E-7)', 'GO:0097159:organic cyclic compound binding (qval5.39E-7)', 'GO:0005488:binding (qval6.16E-7)', 'GO:0003729:mRNA binding (qval8.63E-7)', 'GO:0005515:protein binding (qval3.06E-2)']</t>
        </is>
      </c>
      <c r="X43" s="3">
        <f>hyperlink("https://spiral.technion.ac.il/results/MTAwMDAwOQ==/42/GOResultsCOMPONENT","link")</f>
        <v/>
      </c>
      <c r="Y43" t="inlineStr">
        <is>
          <t>['GO:0044424:intracellular part (qval3.2E-15)', 'GO:0044464:cell part (qval2.21E-15)', 'GO:0005634:nucleus (qval2.86E-14)', 'GO:0044428:nuclear part (qval5.57E-13)', 'GO:0043226:organelle (qval6.65E-12)', 'GO:0043231:intracellular membrane-bounded organelle (qval9.42E-12)', 'GO:0043229:intracellular organelle (qval1.41E-11)', 'GO:0005681:spliceosomal complex (qval5.41E-11)', 'GO:0071011:precatalytic spliceosome (qval7.18E-11)', 'GO:0043227:membrane-bounded organelle (qval9.3E-11)', 'GO:0044446:intracellular organelle part (qval9.48E-10)', 'GO:0044422:organelle part (qval1.76E-9)', 'GO:1990904:ribonucleoprotein complex (qval2.9E-9)', 'GO:0032991:protein-containing complex (qval3.18E-9)', 'GO:1902494:catalytic complex (qval8.33E-8)', 'GO:0071013:catalytic step 2 spliceosome (qval9.92E-8)', 'GO:0005737:cytoplasm (qval6.22E-4)', 'GO:0044427:chromosomal part (qval4.63E-3)', 'GO:0097060:synaptic membrane (qval2.9E-2)', 'GO:0005705:polytene chromosome interband (qval3.51E-2)']</t>
        </is>
      </c>
    </row>
    <row r="44">
      <c r="A44" s="1" t="n">
        <v>43</v>
      </c>
      <c r="B44" t="n">
        <v>6068</v>
      </c>
      <c r="C44" t="n">
        <v>15445</v>
      </c>
      <c r="D44" t="n">
        <v>80</v>
      </c>
      <c r="E44" t="n">
        <v>6320</v>
      </c>
      <c r="F44" t="n">
        <v>350</v>
      </c>
      <c r="G44" t="n">
        <v>11123</v>
      </c>
      <c r="H44" t="n">
        <v>25</v>
      </c>
      <c r="I44" t="n">
        <v>59</v>
      </c>
      <c r="J44" s="2" t="n">
        <v>-120</v>
      </c>
      <c r="K44" t="n">
        <v>0.624</v>
      </c>
      <c r="L44" t="inlineStr">
        <is>
          <t>2mit,4E-T,Aac11,Acn,Acyp2,Ada3,Ady43A,Aef1,AhcyL1,Alas,Ank,Ankle2,Archease,Arf102F,Arfip,Arl4,Asap,AspRS-m,Atg18a,Atg7,Atx2,B4,B52,BEAF-32,Bgb,Bili,CCHa1-R,CCT1,CG10053,CG10077,CG10151,CG10214,CG10254,CG10333,CG10362,CG10375,CG10428,CG10483,CG10492,CG10585,CG10631,CG10713,CG10721,CG11076,CG11077,CG1113,CG11178,CG11279,CG11307,CG11317,CG11319,CG11357,CG11388,CG11436,CG11576,CG11710,CG11722,CG11802,CG11811,CG11970,CG12084,CG12091,CG12123,CG12129,CG12253,CG12279,CG12288,CG12301,CG12325,CG12391,CG12541,CG12567,CG12605,CG12608,CG12945,CG12950,CG12994,CG13005,CG1316,CG13229,CG13300,CG13398,CG13506,CG13601,CG13609,CG13850,CG14005,CG14015,CG14057,CG14100,CG14229,CG14231,CG14234,CG14270,CG14435,CG14647,CG14657,CG14721,CG14764,CG14767,CG14798,CG14894,CG14906,CG14971,CG1504,CG15097,CG15270,CG15312,CG15390,CG15431,CG15514,CG15643,CG15651,CG15747,CG15765,CG1582,CG15908,CG1598,CG1602,CG1620,CG1622,CG1636,CG1647,CG1677,CG16787,CG16790,CG16817,CG16854,CG17163,CG17180,CG17202,CG17359,CG17493,CG1750,CG17514,CG17593,CG17715,CG17776,CG17778,CG17806,CG18208,CG1847,CG18476,CG18508,CG1885,CG1951,CG1983,CG2021,CG2046,CG2063,CG2076,CG2091,CG2182,CG2225,CG2246,CG2260,CG2316,CG2662,CG2698,CG2701,CG2790,CG2865,CG2889,CG2909,CG2970,CG30089,CG30122,CG30373,CG30419,CG30424,CG30491,CG31051,CG3107,CG31108,CG31109,CG31125,CG31249,CG31388,CG31510,CG31550,CG31637,CG31650,CG31678,CG31688,CG3191,CG32085,CG32176,CG32206,CG32281,CG32590,CG32647,CG32698,CG32944,CG33051,CG33156,CG33170,CG33181,CG33199,CG33203,CG33213,CG33695,CG34155,CG34250,CG34357,CG34371,CG34393,CG34449,CG3548,CG3632,CG3655,CG3711,CG3838,CG3907,CG4050,CG4080,CG41099,CG4119,CG42233,CG42260,CG42313,CG42339,CG42340,CG42346,CG42376,CG4238,CG42524,CG42554,CG42684,CG42750,CG4291,CG43736,CG43778,CG43867,CG44153,CG44422,CG45002,CG4557,CG4562,CG4612,CG4627,CG4707,CG4908,CG4957,CG4968,CG5010,CG5021,CG5022,CG5045,CG5087,CG5149,CG5181,CG5214,CG5276,CG5282,CG5316,CG5380,CG5466,CG5694,CG5746,CG5844,CG5880,CG5938,CG5946,CG6191,CG6418,CG6425,CG6428,CG6512,CG6712,CG6765,CG6769,CG6843,CG6878,CG7059,CG7154,CG7166,CG7565,CG7632,CG7718,CG7739,CG7785,CG7946,CG7956,CG7987,CG8027,CG8184,CG8243,CG8368,CG8500,CG8677,CG8728,CG8735,CG8841,CG8910,CG8929,CG9034,CG9123,CG9132,CG9171,CG9240,CG9249,CG9265,CG9304,CG9395,CG9422,CG9425,CG9578,CG9581,CG9636,CG9643,CG9775,CG9839,CG9945,CadN2,Cadps,Caf1-105,Caf1-55,Caper,Cdc23,Cdc27,Cdc7,CenB1A,CenG1A,Cep97,Chd1,CkIIalpha,CkIIalpha-i3,Cka,Clic,alien,alpha-Man-Ia,alpha4GT1,alphaTub84B,ash1,barc,bcn92,beag,beat-IIb,beat-VI,beta4GalNAcTA,bip2,bor,br,bves,cag,cal1,cbc,cdc14,chinmo,cindr</t>
        </is>
      </c>
      <c r="M44" t="inlineStr">
        <is>
          <t>[(4, 0), (4, 1), (4, 2), (4, 5), (4, 6), (4, 8), (4, 9), (4, 11), (4, 12), (4, 16), (4, 19), (4, 21), (4, 22), (4, 31), (4, 36), (4, 42), (4, 58), (4, 59), (4, 62), (4, 63), (4, 65), (4, 73), (40, 0), (40, 1), (40, 2), (40, 5), (40, 6), (40, 8), (40, 9), (40, 11), (40, 12), (40, 16), (40, 19), (40, 21), (40, 22), (40, 31), (40, 36), (40, 42), (40, 58), (40, 59), (40, 62), (40, 63), (40, 65), (40, 73), (49, 0), (49, 1), (49, 2), (49, 5), (49, 6), (49, 8), (49, 9), (49, 12), (49, 16), (49, 21), (49, 31), (49, 36), (49, 42), (49, 65), (49, 73)]</t>
        </is>
      </c>
      <c r="N44" t="n">
        <v>2627</v>
      </c>
      <c r="O44" t="n">
        <v>0.5</v>
      </c>
      <c r="P44" t="n">
        <v>0.95</v>
      </c>
      <c r="Q44" t="n">
        <v>3</v>
      </c>
      <c r="R44" t="n">
        <v>10000</v>
      </c>
      <c r="S44" t="inlineStr">
        <is>
          <t>09/05/2024, 11:55:06</t>
        </is>
      </c>
      <c r="T44" s="3">
        <f>hyperlink("https://spiral.technion.ac.il/results/MTAwMDAwOQ==/43/GOResultsPROCESS","link")</f>
        <v/>
      </c>
      <c r="U44" t="inlineStr">
        <is>
          <t>['GO:0050789:regulation of biological process (qval5.51E-2)', 'GO:0019222:regulation of metabolic process (qval2.92E-2)', 'GO:0019219:regulation of nucleobase-containing compound metabolic process (qval2.13E-2)', 'GO:0051171:regulation of nitrogen compound metabolic process (qval2.29E-2)', 'GO:0080090:regulation of primary metabolic process (qval2.07E-2)', 'GO:0010468:regulation of gene expression (qval1.89E-2)', 'GO:0050794:regulation of cellular process (qval1.82E-2)', 'GO:0031323:regulation of cellular metabolic process (qval1.71E-2)', 'GO:0051252:regulation of RNA metabolic process (qval2.08E-2)', 'GO:0060255:regulation of macromolecule metabolic process (qval2.21E-2)', 'GO:0008380:RNA splicing (qval2.06E-2)', 'GO:0065007:biological regulation (qval2.66E-2)', 'GO:0048519:negative regulation of biological process (qval2.51E-2)', 'GO:0000398:mRNA splicing, via spliceosome (qval2.94E-2)', 'GO:0000377:RNA splicing, via transesterification reactions with bulged adenosine as nucleophile (qval2.74E-2)', 'GO:0000375:RNA splicing, via transesterification reactions (qval2.57E-2)', 'GO:0006397:mRNA processing (qval2.75E-2)', 'GO:0048523:negative regulation of cellular process (qval2.6E-2)', 'GO:1903506:regulation of nucleic acid-templated transcription (qval2.69E-2)', 'GO:0006355:regulation of transcription, DNA-templated (qval2.56E-2)', 'GO:2001141:regulation of RNA biosynthetic process (qval2.44E-2)', 'GO:2000112:regulation of cellular macromolecule biosynthetic process (qval2.47E-2)', 'GO:0010556:regulation of macromolecule biosynthetic process (qval2.36E-2)', 'GO:0006396:RNA processing (qval3.09E-2)', 'GO:0016071:mRNA metabolic process (qval3.76E-2)', 'GO:0031326:regulation of cellular biosynthetic process (qval4.16E-2)', 'GO:0009889:regulation of biosynthetic process (qval4.23E-2)', 'GO:0016070:RNA metabolic process (qval1.01E-1)', 'GO:0090304:nucleic acid metabolic process (qval1.11E-1)', 'GO:0007005:mitochondrion organization (qval1.63E-1)']</t>
        </is>
      </c>
      <c r="V44" s="3">
        <f>hyperlink("https://spiral.technion.ac.il/results/MTAwMDAwOQ==/43/GOResultsFUNCTION","link")</f>
        <v/>
      </c>
      <c r="W44" t="inlineStr">
        <is>
          <t>['GO:0003676:nucleic acid binding (qval1.42E-2)', 'GO:1901363:heterocyclic compound binding (qval1.87E-2)', 'GO:0097159:organic cyclic compound binding (qval1.36E-2)', 'GO:0005488:binding (qval5.52E-2)', 'GO:0016740:transferase activity (qval3.03E-1)', 'GO:0003712:transcription coregulator activity (qval2.56E-1)']</t>
        </is>
      </c>
      <c r="X44" s="3">
        <f>hyperlink("https://spiral.technion.ac.il/results/MTAwMDAwOQ==/43/GOResultsCOMPONENT","link")</f>
        <v/>
      </c>
      <c r="Y44" t="inlineStr">
        <is>
          <t>['GO:0044464:cell part (qval1.9E-7)', 'GO:0044424:intracellular part (qval6.85E-7)', 'GO:0043229:intracellular organelle (qval5.96E-7)', 'GO:0043226:organelle (qval1.18E-6)', 'GO:0043231:intracellular membrane-bounded organelle (qval3.89E-5)', 'GO:0043227:membrane-bounded organelle (qval7.5E-5)', 'GO:0044428:nuclear part (qval1.4E-4)', 'GO:0005634:nucleus (qval1.43E-4)', 'GO:0071011:precatalytic spliceosome (qval3.41E-4)', 'GO:1990904:ribonucleoprotein complex (qval2.17E-3)', 'GO:0032991:protein-containing complex (qval3.06E-3)', 'GO:0005681:spliceosomal complex (qval1.39E-2)', 'GO:0044446:intracellular organelle part (qval1.48E-2)', 'GO:0044422:organelle part (qval1.72E-2)', 'GO:0005705:polytene chromosome interband (qval2.42E-2)', 'GO:0043228:non-membrane-bounded organelle (qval2.85E-2)', 'GO:0043232:intracellular non-membrane-bounded organelle (qval2.68E-2)']</t>
        </is>
      </c>
    </row>
    <row r="45">
      <c r="A45" s="1" t="n">
        <v>44</v>
      </c>
      <c r="B45" t="n">
        <v>6068</v>
      </c>
      <c r="C45" t="n">
        <v>15445</v>
      </c>
      <c r="D45" t="n">
        <v>80</v>
      </c>
      <c r="E45" t="n">
        <v>6320</v>
      </c>
      <c r="F45" t="n">
        <v>208</v>
      </c>
      <c r="G45" t="n">
        <v>12872</v>
      </c>
      <c r="H45" t="n">
        <v>46</v>
      </c>
      <c r="I45" t="n">
        <v>76</v>
      </c>
      <c r="J45" s="2" t="n">
        <v>-107</v>
      </c>
      <c r="K45" t="n">
        <v>0.632</v>
      </c>
      <c r="L45" t="inlineStr">
        <is>
          <t>AGO1,AIMP1,Ac78C,Acf,Ack,Actbeta,Actn,Alk,Ank,Apf,Aps,Arfip,Ars2,AstC-R2,Atac2,Atg4b,Atxn7,Bap170,Bili,Blm,Blos2,BuGZ,Bx42,CCKLR-17D3,CDC45L,CG10098,CG10209,CG10366,CG10584,CG10721,CG10880,CG10907,CG11030,CG11317,CG11367,CG11396,CG1142,CG11456,CG11722,CG11771,CG11802,CG11986,CG12018,CG12025,CG12123,CG12325,CG12402,CG12817,CG12818,CG12913,CG13096,CG13108,CG13123,CG13148,CG13151,CG13192,CG13366,CG13375,CG13876,CG13893,CG13928,CG14005,CG14024,CG14082,CG14903,CG14982,CG15390,CG15536,CG15601,CG15760,CG15863,CG15922,CG1635,CG16787,CG16892,CG1695,CG16952,CG17068,CG17078,CG17337,CG17568,CG17829,CG18262,CG1885,CG2211,CG2247,CG2269,CG2685,CG2924,CG2926,CG30389,CG31140,CG31142,CG31211,CG31224,CG31475,CG31800,CG31814,CG31849,CG32187,CG3223,CG32333,CG32425,CG32485,CG32700,CG32756,CG32809,CG33129,CG33331,CG3358,CG3511,CG3527,CG3618,CG3625,CG3838,CG4042,CG4089,CG4133,CG4230,CG42321,CG42322,CG42404,CG42684,CG42817,CG4282,CG4291,CG43324,CG43347,CG43759,CG43845,CG43901,CG44837,CG45263,CG46280,CG4709,CG4730,CG5445,CG5555,CG5726,CG5861,CG6066,CG6184,CG6236,CG6276,CG6379,CG6425,CG6428,CG6470,CG6540,CG6686,CG6841,CG6923,CG7058,CG7183,CG7369,CG7519,CG7546,CG7565,CG7839,CG7927,CG7946,CG8027,CG8078,CG8108,CG8173,CG8388,CG8611,CG8668,CG8673,CG8735,CG8786,CG8909,CG8944,CG9062,CG9125,CG9135,CG9147,CG9175,CG9279,CG9286,CG9368,CG9425,CG9515,CG9636,CG9804,CG9902,CHORD,Ca-beta,Capr,Cbs,Cdk2,alpha-Man-IIa,aux,az2,bab2,bc10,beat-VII,beat-Va,beat-Vb,bi,bif,bip2,bocks,brat,brn,brun,casp,cnir</t>
        </is>
      </c>
      <c r="M45" t="inlineStr">
        <is>
          <t>[(0, 56), (1, 56), (4, 56), (5, 56), (6, 56), (7, 56), (8, 56), (10, 56), (11, 56), (12, 56), (13, 56), (15, 56), (16, 56), (17, 56), (21, 56), (24, 56), (25, 56), (26, 56), (27, 56), (28, 56), (31, 56), (35, 56), (36, 56), (37, 56), (38, 56), (40, 56), (43, 56), (44, 56), (47, 56), (51, 0), (51, 1), (51, 2), (51, 5), (51, 6), (51, 8), (51, 9), (51, 12), (51, 16), (51, 19), (51, 21), (51, 22), (51, 31), (51, 34), (51, 36), (51, 42), (51, 56), (51, 59), (51, 65), (51, 73), (52, 56), (57, 56), (61, 56), (62, 56), (63, 56), (65, 56), (67, 0), (67, 1), (67, 2), (67, 5), (67, 6), (67, 8), (67, 9), (67, 12), (67, 16), (67, 19), (67, 21), (67, 22), (67, 31), (67, 34), (67, 36), (67, 42), (67, 56), (67, 59), (67, 65), (67, 73), (73, 56)]</t>
        </is>
      </c>
      <c r="N45" t="n">
        <v>2965</v>
      </c>
      <c r="O45" t="n">
        <v>0.5</v>
      </c>
      <c r="P45" t="n">
        <v>0.95</v>
      </c>
      <c r="Q45" t="n">
        <v>3</v>
      </c>
      <c r="R45" t="n">
        <v>10000</v>
      </c>
      <c r="S45" t="inlineStr">
        <is>
          <t>09/05/2024, 11:55:18</t>
        </is>
      </c>
      <c r="T45" s="3">
        <f>hyperlink("https://spiral.technion.ac.il/results/MTAwMDAwOQ==/44/GOResultsPROCESS","link")</f>
        <v/>
      </c>
      <c r="U45" t="inlineStr">
        <is>
          <t>['GO:0060255:regulation of macromolecule metabolic process (qval1.19E-5)', 'GO:0050789:regulation of biological process (qval2.72E-5)', 'GO:0019222:regulation of metabolic process (qval8.13E-5)', 'GO:0051171:regulation of nitrogen compound metabolic process (qval1.43E-4)', 'GO:0065007:biological regulation (qval1.27E-4)', 'GO:0010468:regulation of gene expression (qval1.18E-4)', 'GO:0080090:regulation of primary metabolic process (qval1.84E-4)', 'GO:0050794:regulation of cellular process (qval9.52E-4)', 'GO:0031323:regulation of cellular metabolic process (qval9.59E-4)', 'GO:0031326:regulation of cellular biosynthetic process (qval2.62E-3)', 'GO:0009889:regulation of biosynthetic process (qval2.52E-3)', 'GO:0051252:regulation of RNA metabolic process (qval2.42E-3)', 'GO:0019219:regulation of nucleobase-containing compound metabolic process (qval2.37E-3)', 'GO:2000112:regulation of cellular macromolecule biosynthetic process (qval2.72E-3)', 'GO:0010556:regulation of macromolecule biosynthetic process (qval2.54E-3)', 'GO:1903506:regulation of nucleic acid-templated transcription (qval6.48E-3)', 'GO:0006355:regulation of transcription, DNA-templated (qval6.1E-3)', 'GO:2001141:regulation of RNA biosynthetic process (qval5.76E-3)', 'GO:0048519:negative regulation of biological process (qval1.11E-2)', 'GO:0006357:regulation of transcription by RNA polymerase II (qval1.12E-1)', 'GO:0034249:negative regulation of cellular amide metabolic process (qval2.14E-1)']</t>
        </is>
      </c>
      <c r="V45" s="3">
        <f>hyperlink("https://spiral.technion.ac.il/results/MTAwMDAwOQ==/44/GOResultsFUNCTION","link")</f>
        <v/>
      </c>
      <c r="W45" t="inlineStr">
        <is>
          <t>['GO:0003676:nucleic acid binding (qval6.18E-5)', 'GO:0003677:DNA binding (qval7.48E-4)', 'GO:1901363:heterocyclic compound binding (qval1.73E-2)', 'GO:0097159:organic cyclic compound binding (qval1.38E-2)', 'GO:0003690:double-stranded DNA binding (qval3.63E-2)', 'GO:0008375:acetylglucosaminyltransferase activity (qval1.85E-1)', 'GO:0003700:DNA-binding transcription factor activity (qval1.88E-1)', 'GO:1990837:sequence-specific double-stranded DNA binding (qval1.65E-1)']</t>
        </is>
      </c>
      <c r="X45" s="3">
        <f>hyperlink("https://spiral.technion.ac.il/results/MTAwMDAwOQ==/44/GOResultsCOMPONENT","link")</f>
        <v/>
      </c>
      <c r="Y45" t="inlineStr">
        <is>
          <t>['GO:0044424:intracellular part (qval1.69E-4)', 'GO:0044464:cell part (qval1.77E-3)', 'GO:0005634:nucleus (qval1.61E-3)', 'GO:0043229:intracellular organelle (qval4.38E-3)', 'GO:0043226:organelle (qval8.74E-3)', 'GO:0043227:membrane-bounded organelle (qval1.17E-2)', 'GO:0043231:intracellular membrane-bounded organelle (qval1.41E-2)', 'GO:0032991:protein-containing complex (qval2.03E-2)', 'GO:1990904:ribonucleoprotein complex (qval1.85E-2)']</t>
        </is>
      </c>
    </row>
    <row r="46">
      <c r="A46" s="1" t="n">
        <v>45</v>
      </c>
      <c r="B46" t="n">
        <v>6068</v>
      </c>
      <c r="C46" t="n">
        <v>15445</v>
      </c>
      <c r="D46" t="n">
        <v>80</v>
      </c>
      <c r="E46" t="n">
        <v>6320</v>
      </c>
      <c r="F46" t="n">
        <v>172</v>
      </c>
      <c r="G46" t="n">
        <v>13158</v>
      </c>
      <c r="H46" t="n">
        <v>54</v>
      </c>
      <c r="I46" t="n">
        <v>85</v>
      </c>
      <c r="J46" s="2" t="n">
        <v>-45</v>
      </c>
      <c r="K46" t="n">
        <v>0.646</v>
      </c>
      <c r="L46" t="inlineStr">
        <is>
          <t>5PtaseI,AGO1,AIMP1,Ac78C,Acf,Actbeta,Alk,Ank,Aps,ArfGAP1,AstC-R2,Atac2,Atxn7,Bap170,Bili,Bsg25D,BuGZ,CCKLR-17D3,CG10347,CG10366,CG1074,CG10795,CG11030,CG11109,CG11317,CG11367,CG1142,CG11456,CG11696,CG11722,CG11802,CG11986,CG12123,CG12237,CG1227,CG12325,CG12402,CG12817,CG12818,CG12913,CG13108,CG13123,CG13148,CG13151,CG13375,CG13893,CG13928,CG14005,CG14024,CG14082,CG14613,CG14982,CG15390,CG15760,CG1635,CG16779,CG16789,CG1695,CG17068,CG17078,CG17328,CG17343,CG17568,CG1885,CG1902,CG2211,CG2685,CG2924,CG30343,CG30389,CG30428,CG31140,CG31211,CG31224,CG31249,CG31475,CG31800,CG31814,CG31898,CG32187,CG32425,CG32700,CG32706,CG32809,CG33129,CG33303,CG33331,CG34015,CG3511,CG3625,CG3732,CG40498,CG4133,CG4199,CG42232,CG4230,CG42322,CG42361,CG42404,CG42684,CG42817,CG43324,CG43347,CG43759,CG43845,CG43901,CG44837,CG45263,CG4622,CG46280,CG4709,CG4730,CG5071,CG5181,CG5199,CG5555,CG6184,CG6236,CG6276,CG6379,CG6425,CG6428,CG6443,CG6470,CG6769,CG6841,CG6843,CG6999,CG7058,CG7564,CG7565,CG7789,CG7946,CG8108,CG8152,CG8173,CG8202,CG8388,CG8611,CG8613,CG8673,CG8909,CG9018,CG9125,CG9132,CG9175,CG9279,CG9368,CG9425,CG9636,CG9986,Ca-beta,CanA-14F,Cbs,Cdk2,CenB1A,Cep97,Chi,arm,atms,aux,bab2,bc10,beat-VII,beat-Va,beat-Vb,beat-Vc,bi,bip2,brat,brun,casp</t>
        </is>
      </c>
      <c r="M46" t="inlineStr">
        <is>
          <t>[(0, 56), (1, 56), (4, 56), (5, 56), (6, 56), (7, 56), (8, 56), (9, 56), (10, 56), (11, 56), (12, 56), (13, 56), (15, 56), (16, 56), (17, 56), (20, 56), (21, 56), (23, 56), (24, 56), (25, 56), (26, 56), (27, 56), (28, 56), (35, 56), (36, 56), (37, 56), (38, 0), (38, 1), (38, 2), (38, 5), (38, 6), (38, 8), (38, 9), (38, 12), (38, 16), (38, 19), (38, 21), (38, 22), (38, 31), (38, 36), (38, 42), (38, 56), (38, 59), (38, 65), (38, 73), (39, 56), (40, 2), (40, 16), (40, 56), (41, 56), (43, 56), (44, 56), (47, 56), (48, 56), (51, 56), (52, 56), (54, 0), (54, 1), (54, 2), (54, 5), (54, 6), (54, 8), (54, 9), (54, 12), (54, 16), (54, 19), (54, 21), (54, 22), (54, 31), (54, 36), (54, 42), (54, 56), (54, 59), (54, 65), (54, 73), (57, 56), (62, 56), (63, 56), (65, 56), (66, 56), (67, 56), (68, 56), (73, 56), (76, 56), (77, 56)]</t>
        </is>
      </c>
      <c r="N46" t="n">
        <v>3373</v>
      </c>
      <c r="O46" t="n">
        <v>0.5</v>
      </c>
      <c r="P46" t="n">
        <v>0.95</v>
      </c>
      <c r="Q46" t="n">
        <v>3</v>
      </c>
      <c r="R46" t="n">
        <v>10000</v>
      </c>
      <c r="S46" t="inlineStr">
        <is>
          <t>09/05/2024, 11:55:30</t>
        </is>
      </c>
      <c r="T46" s="3">
        <f>hyperlink("https://spiral.technion.ac.il/results/MTAwMDAwOQ==/45/GOResultsPROCESS","link")</f>
        <v/>
      </c>
      <c r="U46" t="inlineStr">
        <is>
          <t>['GO:0060255:regulation of macromolecule metabolic process (qval1.35E-2)', 'GO:0010468:regulation of gene expression (qval1.2E-2)', 'GO:0065007:biological regulation (qval1.22E-2)', 'GO:0050789:regulation of biological process (qval1.11E-2)', 'GO:0051252:regulation of RNA metabolic process (qval1.38E-2)', 'GO:0051171:regulation of nitrogen compound metabolic process (qval1.27E-2)', 'GO:0019222:regulation of metabolic process (qval1.64E-2)', 'GO:0080090:regulation of primary metabolic process (qval1.74E-2)', 'GO:0031326:regulation of cellular biosynthetic process (qval1.7E-2)', 'GO:0009889:regulation of biosynthetic process (qval1.6E-2)', 'GO:0019219:regulation of nucleobase-containing compound metabolic process (qval1.6E-2)', 'GO:0050794:regulation of cellular process (qval1.93E-2)', 'GO:2000112:regulation of cellular macromolecule biosynthetic process (qval1.88E-2)', 'GO:0010556:regulation of macromolecule biosynthetic process (qval1.74E-2)', 'GO:1903506:regulation of nucleic acid-templated transcription (qval2.17E-2)', 'GO:0006355:regulation of transcription, DNA-templated (qval2.04E-2)', 'GO:2001141:regulation of RNA biosynthetic process (qval1.92E-2)', 'GO:0031323:regulation of cellular metabolic process (qval3.66E-2)', 'GO:0048519:negative regulation of biological process (qval4.92E-2)', 'GO:0022618:ribonucleoprotein complex assembly (qval6.13E-2)', 'GO:0071826:ribonucleoprotein complex subunit organization (qval5.84E-2)', 'GO:0031327:negative regulation of cellular biosynthetic process (qval9.6E-2)', 'GO:0009890:negative regulation of biosynthetic process (qval9.18E-2)', 'GO:0034249:negative regulation of cellular amide metabolic process (qval1.03E-1)', 'GO:0010629:negative regulation of gene expression (qval1.07E-1)', 'GO:0048523:negative regulation of cellular process (qval1.06E-1)', 'GO:0007157:heterophilic cell-cell adhesion via plasma membrane cell adhesion molecules (qval1.66E-1)', 'GO:2000113:negative regulation of cellular macromolecule biosynthetic process (qval1.73E-1)', 'GO:0010558:negative regulation of macromolecule biosynthetic process (qval1.67E-1)']</t>
        </is>
      </c>
      <c r="V46" s="3">
        <f>hyperlink("https://spiral.technion.ac.il/results/MTAwMDAwOQ==/45/GOResultsFUNCTION","link")</f>
        <v/>
      </c>
      <c r="W46" t="inlineStr">
        <is>
          <t>['GO:0003676:nucleic acid binding (qval2.84E-4)', 'GO:1901363:heterocyclic compound binding (qval2.18E-2)', 'GO:0097159:organic cyclic compound binding (qval1.55E-2)', 'GO:0003677:DNA binding (qval8.11E-2)']</t>
        </is>
      </c>
      <c r="X46" s="3">
        <f>hyperlink("https://spiral.technion.ac.il/results/MTAwMDAwOQ==/45/GOResultsCOMPONENT","link")</f>
        <v/>
      </c>
      <c r="Y46" t="inlineStr">
        <is>
          <t>['GO:0044424:intracellular part (qval1.57E-1)', 'GO:0097458:neuron part (qval1.66E-1)', 'GO:0005634:nucleus (qval2.68E-1)', 'GO:0016529:sarcoplasmic reticulum (qval2.02E-1)']</t>
        </is>
      </c>
    </row>
    <row r="47">
      <c r="A47" s="1" t="n">
        <v>46</v>
      </c>
      <c r="B47" t="n">
        <v>6068</v>
      </c>
      <c r="C47" t="n">
        <v>15445</v>
      </c>
      <c r="D47" t="n">
        <v>80</v>
      </c>
      <c r="E47" t="n">
        <v>6320</v>
      </c>
      <c r="F47" t="n">
        <v>153</v>
      </c>
      <c r="G47" t="n">
        <v>14023</v>
      </c>
      <c r="H47" t="n">
        <v>66</v>
      </c>
      <c r="I47" t="n">
        <v>107</v>
      </c>
      <c r="J47" s="2" t="n">
        <v>-18</v>
      </c>
      <c r="K47" t="n">
        <v>0.648</v>
      </c>
      <c r="L47" t="inlineStr">
        <is>
          <t>Aatf,Ack-like,Afti,Atg17,Atg6,Bug22,CG10600,CG10803,CG10809,CG10948,CG11248,CG11396,CG11755,CG12025,CG12054,CG12081,CG12204,CG1231,CG12402,CG12531,CG12728,CG12913,CG12948,CG13365,CG13366,CG13409,CG13654,CG13933,CG13995,CG14312,CG14322,CG14408,CG14478,CG14535,CG14882,CG14982,CG15141,CG15772,CG1688,CG1695,CG17065,CG17075,CG17187,CG17360,CG17568,CG17829,CG1815,CG1902,CG1965,CG1968,CG2247,CG2269,CG2278,CG2818,CG30428,CG31140,CG31224,CG31368,CG31635,CG31638,CG31687,CG31760,CG32022,CG32165,CG32187,CG32264,CG32344,CG32485,CG33096,CG33144,CG33543,CG34376,CG3732,CG3735,CG3760,CG4168,CG42337,CG42402,CG4278,CG43102,CG4341,CG4360,CG43901,CG4511,CG4611,CG4662,CG4768,CG4849,CG4936,CG5068,CG5079,CG5098,CG5285,CG5521,CG5589,CG5608,CG5611,CG5641,CG5646,CG5676,CG5815,CG5937,CG5969,CG6041,CG6083,CG6123,CG6179,CG6201,CG6330,CG6404,CG6683,CG6685,CG6686,CG6700,CG6734,CG7028,CG7058,CG7185,CG7326,CG7600,CG7638,CG7639,CG7745,CG7747,CG7849,CG8111,CG8134,CG8248,CG8398,CG8611,CG8673,CG8786,CG8891,CG9121,CG9386,CG9915,Cals,CanB,Cbl,Cdep,Cen,adp,alpha-Cat,ari-2,beat-IIIb,beat-Ib,beat-Va,bin3,botv,bru1,btz,cg,chb</t>
        </is>
      </c>
      <c r="M47" t="inlineStr">
        <is>
          <t>[(0, 49), (1, 49), (3, 49), (4, 49), (5, 49), (6, 49), (7, 49), (8, 49), (9, 49), (10, 49), (11, 49), (12, 49), (13, 49), (15, 49), (16, 49), (17, 49), (20, 49), (21, 49), (23, 49), (24, 49), (25, 49), (26, 49), (27, 49), (28, 49), (31, 49), (33, 49), (34, 49), (35, 49), (36, 49), (37, 49), (38, 49), (39, 49), (40, 49), (41, 49), (43, 49), (44, 49), (45, 49), (46, 49), (47, 49), (48, 49), (51, 0), (51, 1), (51, 2), (51, 5), (51, 6), (51, 8), (51, 9), (51, 12), (51, 16), (51, 19), (51, 21), (51, 22), (51, 31), (51, 34), (51, 36), (51, 42), (51, 43), (51, 49), (51, 59), (51, 62), (51, 63), (51, 65), (51, 72), (51, 73), (51, 78), (52, 49), (53, 0), (53, 1), (53, 2), (53, 5), (53, 6), (53, 8), (53, 9), (53, 12), (53, 16), (53, 19), (53, 21), (53, 22), (53, 31), (53, 34), (53, 36), (53, 42), (53, 43), (53, 49), (53, 59), (53, 62), (53, 63), (53, 65), (53, 72), (53, 73), (53, 78), (54, 49), (57, 49), (60, 49), (61, 49), (62, 49), (63, 49), (65, 49), (66, 49), (67, 49), (68, 49), (70, 49), (73, 49), (74, 49), (76, 49), (77, 49), (78, 49)]</t>
        </is>
      </c>
      <c r="N47" t="n">
        <v>422</v>
      </c>
      <c r="O47" t="n">
        <v>0.75</v>
      </c>
      <c r="P47" t="n">
        <v>0.9</v>
      </c>
      <c r="Q47" t="n">
        <v>3</v>
      </c>
      <c r="R47" t="n">
        <v>10000</v>
      </c>
      <c r="S47" t="inlineStr">
        <is>
          <t>09/05/2024, 11:55:42</t>
        </is>
      </c>
      <c r="T47" s="3">
        <f>hyperlink("https://spiral.technion.ac.il/results/MTAwMDAwOQ==/46/GOResultsPROCESS","link")</f>
        <v/>
      </c>
      <c r="U47" t="inlineStr">
        <is>
          <t>['GO:0008380:RNA splicing (qval3.96E-1)', 'GO:0006397:mRNA processing (qval3.23E-1)', 'GO:0000398:mRNA splicing, via spliceosome (qval4.3E-1)', 'GO:0000377:RNA splicing, via transesterification reactions with bulged adenosine as nucleophile (qval3.23E-1)', 'GO:0000375:RNA splicing, via transesterification reactions (qval2.58E-1)', 'GO:0006396:RNA processing (qval3.4E-1)', 'GO:0016071:mRNA metabolic process (qval3.31E-1)', 'GO:0050789:regulation of biological process (qval4.57E-1)', 'GO:0065007:biological regulation (qval4.24E-1)']</t>
        </is>
      </c>
      <c r="V47" s="3">
        <f>hyperlink("https://spiral.technion.ac.il/results/MTAwMDAwOQ==/46/GOResultsFUNCTION","link")</f>
        <v/>
      </c>
      <c r="W47" t="inlineStr">
        <is>
          <t>['GO:0003676:nucleic acid binding (qval2.58E-1)', 'GO:0061630:ubiquitin protein ligase activity (qval2.4E-1)', 'GO:0061659:ubiquitin-like protein ligase activity (qval2.2E-1)', 'GO:0051020:GTPase binding (qval2.65E-1)']</t>
        </is>
      </c>
      <c r="X47" s="3">
        <f>hyperlink("https://spiral.technion.ac.il/results/MTAwMDAwOQ==/46/GOResultsCOMPONENT","link")</f>
        <v/>
      </c>
      <c r="Y47" t="inlineStr">
        <is>
          <t>['GO:0044464:cell part (qval3.72E-3)', 'GO:0044424:intracellular part (qval1.86E-3)', 'GO:0005634:nucleus (qval4.27E-2)', 'GO:0005681:spliceosomal complex (qval9.63E-2)', 'GO:0071013:catalytic step 2 spliceosome (qval8.23E-2)', 'GO:0071011:precatalytic spliceosome (qval8.64E-2)']</t>
        </is>
      </c>
    </row>
    <row r="48">
      <c r="A48" s="1" t="n">
        <v>47</v>
      </c>
      <c r="B48" t="n">
        <v>6068</v>
      </c>
      <c r="C48" t="n">
        <v>15445</v>
      </c>
      <c r="D48" t="n">
        <v>80</v>
      </c>
      <c r="E48" t="n">
        <v>6320</v>
      </c>
      <c r="F48" t="n">
        <v>170</v>
      </c>
      <c r="G48" t="n">
        <v>15153</v>
      </c>
      <c r="H48" t="n">
        <v>73</v>
      </c>
      <c r="I48" t="n">
        <v>124</v>
      </c>
      <c r="J48" s="2" t="n">
        <v>-25</v>
      </c>
      <c r="K48" t="n">
        <v>0.661</v>
      </c>
      <c r="L48" t="inlineStr">
        <is>
          <t>AP-1mu,ATPsynCF6,ATPsyngamma,Acer,Adar,Aduk,Alr,Ank,Ank2,Apf,Atac2,Atg16,Atg4b,Atg6,Atx2,Axn,BCAS2,BOD1,Bet5,BicD,CG10283,CG10347,CG10584,CG10778,CG10866,CG10898,CG11306,CG11367,CG11388,CG11448,CG11534,CG11597,CG11752,CG11755,CG11906,CG11986,CG12025,CG12081,CG12333,CG1291,CG1317,CG13197,CG13409,CG14074,CG14314,CG14591,CG14818,CG14967,CG15084,CG15309,CG1542,CG15525,CG1582,CG15908,CG1688,CG17065,CG17221,CG17931,CG17982,CG18643,CG2202,CG2608,CG2614,CG2685,CG2970,CG31251,CG31278,CG31950,CG32137,CG32176,CG32333,CG32425,CG32647,CG32756,CG32758,CG3294,CG33108,CG33144,CG33331,CG34117,CG34394,CG34449,CG3529,CG3589,CG3594,CG3645,CG3689,CG3703,CG4119,CG4159,CG4168,CG42382,CG42492,CG42668,CG42676,CG4287,CG43845,CG4497,CG4552,CG4646,CG4660,CG4679,CG4709,CG4849,CG4854,CG5039,CG5276,CG5646,CG5742,CG5903,CG5913,CG6325,CG6422,CG6540,CG6565,CG6966,CG7058,CG7289,CG7368,CG7518,CG7546,CG7650,CG7946,CG7988,CG8001,CG8005,CG8010,CG8043,CG8064,CG8097,CG8366,CG8461,CG8569,CG8712,CG8728,CG8765,CG8841,CG8939,CG8944,CG9098,CG9147,CG9205,CG9253,CG9773,CG9813,CG9945,CG9947,CG9948,Ca-alpha1D,CaMKI,Calx,Cam,Cbp80,Cdc2rk,CdsA,CenG1A,Clbn,angel,app,ari-2,asf1,aux,babo,beta4GalT7,bif,bip1,blw,brun,cdi,cnk</t>
        </is>
      </c>
      <c r="M48" t="inlineStr">
        <is>
          <t>[(0, 66), (1, 66), (2, 66), (3, 66), (4, 66), (5, 66), (6, 66), (7, 66), (8, 66), (9, 66), (10, 66), (11, 66), (12, 66), (13, 66), (14, 66), (15, 66), (16, 66), (17, 66), (18, 66), (19, 66), (20, 66), (21, 66), (22, 66), (23, 66), (24, 66), (25, 66), (26, 66), (27, 66), (28, 66), (29, 66), (31, 66), (33, 66), (34, 66), (35, 66), (36, 66), (37, 66), (38, 66), (39, 66), (40, 66), (41, 66), (42, 66), (43, 66), (44, 66), (45, 66), (46, 66), (47, 66), (48, 66), (50, 66), (51, 0), (51, 1), (51, 2), (51, 5), (51, 6), (51, 8), (51, 9), (51, 11), (51, 12), (51, 14), (51, 16), (51, 19), (51, 21), (51, 22), (51, 26), (51, 31), (51, 34), (51, 36), (51, 42), (51, 43), (51, 59), (51, 62), (51, 63), (51, 65), (51, 66), (51, 73), (51, 78), (52, 66), (54, 66), (55, 66), (57, 66), (58, 66), (59, 66), (60, 66), (61, 66), (62, 66), (63, 66), (64, 66), (65, 66), (68, 66), (69, 66), (70, 66), (71, 66), (72, 66), (73, 66), (74, 0), (74, 1), (74, 2), (74, 5), (74, 6), (74, 8), (74, 9), (74, 11), (74, 12), (74, 14), (74, 16), (74, 19), (74, 21), (74, 22), (74, 26), (74, 31), (74, 34), (74, 36), (74, 42), (74, 43), (74, 59), (74, 62), (74, 63), (74, 65), (74, 66), (74, 73), (74, 78), (75, 66), (76, 66), (78, 66), (79, 66)]</t>
        </is>
      </c>
      <c r="N48" t="n">
        <v>1385</v>
      </c>
      <c r="O48" t="n">
        <v>0.5</v>
      </c>
      <c r="P48" t="n">
        <v>0.9</v>
      </c>
      <c r="Q48" t="n">
        <v>3</v>
      </c>
      <c r="R48" t="n">
        <v>10000</v>
      </c>
      <c r="S48" t="inlineStr">
        <is>
          <t>09/05/2024, 11:55:53</t>
        </is>
      </c>
      <c r="T48" s="3">
        <f>hyperlink("https://spiral.technion.ac.il/results/MTAwMDAwOQ==/47/GOResultsPROCESS","link")</f>
        <v/>
      </c>
      <c r="U48" t="inlineStr">
        <is>
          <t>['GO:0044260:cellular macromolecule metabolic process (qval4.23E-2)', 'GO:0043170:macromolecule metabolic process (qval6.93E-2)', 'GO:0050789:regulation of biological process (qval6.31E-2)', 'GO:0009987:cellular process (qval5.46E-2)', 'GO:0065007:biological regulation (qval5.08E-2)', 'GO:0044237:cellular metabolic process (qval1.4E-1)', 'GO:0009583:detection of light stimulus (qval3E-1)', 'GO:0007602:phototransduction (qval2.62E-1)', 'GO:0050794:regulation of cellular process (qval2.53E-1)', 'GO:0051246:regulation of protein metabolic process (qval2.42E-1)', 'GO:0009416:response to light stimulus (qval3.02E-1)', 'GO:0044238:primary metabolic process (qval2.85E-1)', 'GO:0009581:detection of external stimulus (qval2.77E-1)', 'GO:0009582:detection of abiotic stimulus (qval2.57E-1)', 'GO:0032388:positive regulation of intracellular transport (qval2.4E-1)', 'GO:0006396:RNA processing (qval2.33E-1)', 'GO:0016056:rhodopsin mediated signaling pathway (qval2.35E-1)', 'GO:0006807:nitrogen compound metabolic process (qval2.49E-1)', 'GO:0044267:cellular protein metabolic process (qval2.51E-1)', 'GO:0032268:regulation of cellular protein metabolic process (qval2.46E-1)']</t>
        </is>
      </c>
      <c r="V48" s="3">
        <f>hyperlink("https://spiral.technion.ac.il/results/MTAwMDAwOQ==/47/GOResultsFUNCTION","link")</f>
        <v/>
      </c>
      <c r="W48" t="inlineStr">
        <is>
          <t>['GO:0003723:RNA binding (qval2.85E-2)', 'GO:0005488:binding (qval5.36E-2)', 'GO:0004376:glycolipid mannosyltransferase activity (qval4.62E-1)', 'GO:0004605:phosphatidate cytidylyltransferase activity (qval3.46E-1)']</t>
        </is>
      </c>
      <c r="X48" s="3">
        <f>hyperlink("https://spiral.technion.ac.il/results/MTAwMDAwOQ==/47/GOResultsCOMPONENT","link")</f>
        <v/>
      </c>
      <c r="Y48" t="inlineStr">
        <is>
          <t>['GO:0044424:intracellular part (qval2.54E-4)', 'GO:0032991:protein-containing complex (qval3E-4)', 'GO:0044464:cell part (qval3.04E-4)', 'GO:1990904:ribonucleoprotein complex (qval9.92E-2)']</t>
        </is>
      </c>
    </row>
    <row r="49">
      <c r="A49" s="1" t="n">
        <v>48</v>
      </c>
      <c r="B49" t="n">
        <v>6068</v>
      </c>
      <c r="C49" t="n">
        <v>15445</v>
      </c>
      <c r="D49" t="n">
        <v>80</v>
      </c>
      <c r="E49" t="n">
        <v>6320</v>
      </c>
      <c r="F49" t="n">
        <v>157</v>
      </c>
      <c r="G49" t="n">
        <v>15189</v>
      </c>
      <c r="H49" t="n">
        <v>75</v>
      </c>
      <c r="I49" t="n">
        <v>127</v>
      </c>
      <c r="J49" s="2" t="n">
        <v>-23</v>
      </c>
      <c r="K49" t="n">
        <v>0.663</v>
      </c>
      <c r="L49" t="inlineStr">
        <is>
          <t>312,AP-1mu,Abl,Arf102F,ArfGAP3,ArgRS-m,Arp3,Arp5,Arp8,Art7,Asciz,Asx,Atac3,Atg16,Blos1,CG10019,CG10038,CG10166,CG10274,CG10347,CG10903,CG10904,CG10958,CG11279,CG11696,CG1172,CG11755,CG11779,CG11882,CG11906,CG12096,CG12128,CG12159,CG12301,CG1239,CG12773,CG12863,CG12877,CG13390,CG13625,CG13630,CG13766,CG13868,CG13926,CG14184,CG14232,CG14270,CG14353,CG14641,CG14667,CG14701,CG14710,CG14749,CG15014,CG15084,CG15525,CG1657,CG16972,CG17059,CG17249,CG17260,CG1750,CG17528,CG17683,CG17982,CG18508,CG2023,CG2034,CG2116,CG2199,CG2540,CG2608,CG2794,CG2970,CG30109,CG30493,CG3065,CG31249,CG31457,CG33096,CG33108,CG33170,CG33267,CG3335,CG33635,CG3386,CG34039,CG34195,CG34348,CG34408,CG3529,CG3568,CG3631,CG3714,CG42265,CG42307,CG42382,CG4266,CG43783,CG44774,CG44838,CG4511,CG4611,CG4627,CG4645,CG4768,CG4813,CG5056,CG5087,CG5199,CG5276,CG5728,CG5828,CG5872,CG6325,CG6512,CG6568,CG6674,CG6685,CG6966,CG6999,CG7065,CG7185,CG7280,CG7378,CG7483,CG7705,CG7806,CG7841,CG8005,CG8134,CG8230,CG8366,CG8389,CG8516,CG8635,CG9143,CG9213,CG9240,CG9253,CG9773,CG9915,CG9934,CG9948,Caf1-55,Cdc2rk,Cfp1,akirin,alphaCOP,beta3GalTII,beta4GalT7,bon,brm,bs,bys,capu,cnk</t>
        </is>
      </c>
      <c r="M49" t="inlineStr">
        <is>
          <t>[(0, 67), (1, 67), (2, 67), (4, 67), (5, 67), (6, 67), (7, 67), (8, 67), (9, 67), (10, 67), (11, 67), (12, 67), (13, 67), (14, 67), (15, 67), (16, 67), (17, 67), (19, 67), (20, 67), (21, 67), (22, 67), (23, 67), (24, 67), (25, 67), (26, 67), (27, 67), (28, 67), (30, 67), (31, 67), (32, 67), (33, 67), (34, 67), (35, 67), (36, 67), (37, 67), (38, 67), (40, 67), (41, 67), (42, 67), (43, 67), (44, 67), (45, 67), (46, 67), (47, 67), (48, 67), (49, 67), (50, 67), (51, 0), (51, 1), (51, 2), (51, 5), (51, 6), (51, 8), (51, 9), (51, 11), (51, 12), (51, 13), (51, 14), (51, 16), (51, 19), (51, 21), (51, 22), (51, 26), (51, 31), (51, 32), (51, 34), (51, 36), (51, 42), (51, 43), (51, 47), (51, 50), (51, 59), (51, 62), (51, 63), (51, 65), (51, 67), (51, 72), (51, 73), (51, 78), (52, 67), (54, 67), (55, 67), (56, 67), (57, 67), (58, 67), (59, 67), (60, 67), (61, 67), (62, 67), (63, 67), (64, 67), (65, 67), (66, 67), (68, 67), (69, 67), (70, 67), (71, 67), (72, 67), (73, 67), (74, 0), (74, 1), (74, 2), (74, 5), (74, 6), (74, 8), (74, 9), (74, 11), (74, 12), (74, 16), (74, 19), (74, 21), (74, 22), (74, 31), (74, 32), (74, 36), (74, 42), (74, 59), (74, 62), (74, 63), (74, 65), (74, 67), (74, 73), (75, 67), (76, 67), (77, 67), (78, 67), (79, 67)]</t>
        </is>
      </c>
      <c r="N49" t="n">
        <v>2503</v>
      </c>
      <c r="O49" t="n">
        <v>0.5</v>
      </c>
      <c r="P49" t="n">
        <v>0.9</v>
      </c>
      <c r="Q49" t="n">
        <v>3</v>
      </c>
      <c r="R49" t="n">
        <v>10000</v>
      </c>
      <c r="S49" t="inlineStr">
        <is>
          <t>09/05/2024, 11:56:05</t>
        </is>
      </c>
      <c r="T49" s="3">
        <f>hyperlink("https://spiral.technion.ac.il/results/MTAwMDAwOQ==/48/GOResultsPROCESS","link")</f>
        <v/>
      </c>
      <c r="U49" t="inlineStr">
        <is>
          <t>['GO:0006396:RNA processing (qval8.85E-3)', 'GO:0016070:RNA metabolic process (qval7.38E-2)', 'GO:0090304:nucleic acid metabolic process (qval6.94E-2)', 'GO:0043412:macromolecule modification (qval5.25E-2)', 'GO:0009987:cellular process (qval6.3E-2)', 'GO:0044260:cellular macromolecule metabolic process (qval5.49E-2)', 'GO:0043170:macromolecule metabolic process (qval5.43E-2)', 'GO:0030166:proteoglycan biosynthetic process (qval5.6E-2)', 'GO:0051171:regulation of nitrogen compound metabolic process (qval7.74E-2)', 'GO:0060255:regulation of macromolecule metabolic process (qval7.74E-2)', 'GO:0010468:regulation of gene expression (qval7.38E-2)', 'GO:0044267:cellular protein metabolic process (qval7.18E-2)', 'GO:0046907:intracellular transport (qval7.66E-2)', 'GO:0006029:proteoglycan metabolic process (qval7.83E-2)', 'GO:0009101:glycoprotein biosynthetic process (qval7.31E-2)', 'GO:0080090:regulation of primary metabolic process (qval7.23E-2)', 'GO:0051641:cellular localization (qval6.8E-2)', 'GO:0034660:ncRNA metabolic process (qval7.56E-2)', 'GO:0034470:ncRNA processing (qval8.42E-2)', 'GO:0031323:regulation of cellular metabolic process (qval1.03E-1)', 'GO:0044237:cellular metabolic process (qval9.95E-2)', 'GO:0009451:RNA modification (qval1.18E-1)', 'GO:0051252:regulation of RNA metabolic process (qval1.23E-1)', 'GO:0006807:nitrogen compound metabolic process (qval1.22E-1)', 'GO:0006139:nucleobase-containing compound metabolic process (qval1.28E-1)', 'GO:0046777:protein autophosphorylation (qval1.41E-1)', 'GO:0019222:regulation of metabolic process (qval1.46E-1)', 'GO:0051649:establishment of localization in cell (qval1.46E-1)', 'GO:0006325:chromatin organization (qval1.68E-1)']</t>
        </is>
      </c>
      <c r="V49" s="3">
        <f>hyperlink("https://spiral.technion.ac.il/results/MTAwMDAwOQ==/48/GOResultsFUNCTION","link")</f>
        <v/>
      </c>
      <c r="W49" t="inlineStr">
        <is>
          <t>['GO:0003676:nucleic acid binding (qval3.5E-1)', 'GO:1901363:heterocyclic compound binding (qval6.6E-1)', 'GO:0097159:organic cyclic compound binding (qval4.61E-1)']</t>
        </is>
      </c>
      <c r="X49" s="3">
        <f>hyperlink("https://spiral.technion.ac.il/results/MTAwMDAwOQ==/48/GOResultsCOMPONENT","link")</f>
        <v/>
      </c>
      <c r="Y49" t="inlineStr">
        <is>
          <t>['GO:0044424:intracellular part (qval3.07E-7)', 'GO:0044464:cell part (qval8.14E-4)', 'GO:0005634:nucleus (qval6.95E-4)', 'GO:0043229:intracellular organelle (qval1.7E-3)', 'GO:0043231:intracellular membrane-bounded organelle (qval1.51E-3)', 'GO:0043227:membrane-bounded organelle (qval1.29E-3)', 'GO:0044428:nuclear part (qval1.12E-3)', 'GO:0044446:intracellular organelle part (qval1.78E-3)', 'GO:0043226:organelle (qval1.78E-3)', 'GO:0044422:organelle part (qval2.61E-3)', 'GO:0032991:protein-containing complex (qval1.61E-2)', 'GO:0005684:U2-type spliceosomal complex (qval2.69E-2)', 'GO:0071014:post-mRNA release spliceosomal complex (qval2.85E-2)', 'GO:0005730:nucleolus (qval2.76E-2)']</t>
        </is>
      </c>
    </row>
    <row r="50">
      <c r="A50" s="1" t="n">
        <v>49</v>
      </c>
      <c r="B50" t="n">
        <v>6068</v>
      </c>
      <c r="C50" t="n">
        <v>15445</v>
      </c>
      <c r="D50" t="n">
        <v>80</v>
      </c>
      <c r="E50" t="n">
        <v>6320</v>
      </c>
      <c r="F50" t="n">
        <v>159</v>
      </c>
      <c r="G50" t="n">
        <v>13220</v>
      </c>
      <c r="H50" t="n">
        <v>61</v>
      </c>
      <c r="I50" t="n">
        <v>101</v>
      </c>
      <c r="J50" s="2" t="n">
        <v>-266</v>
      </c>
      <c r="K50" t="n">
        <v>0.666</v>
      </c>
      <c r="L50" t="inlineStr">
        <is>
          <t>14-3-3zeta,2mit,5-HT1A,5-HT1B,5PtaseI,Abp1,Ack-like,Act5C,Aef1,Amnionless,Appl,Arl6IP1,B52,Bacc,Bub3,Bx,CG10019,CG10035,CG10132,CG10254,CG10508,CG10600,CG10947,CG11191,CG11221,CG11247,CG11257,CG11597,CG11768,CG11835,CG11873,CG11911,CG12071,CG12194,CG12470,CG13055,CG13482,CG13739,CG13784,CG13921,CG14044,CG14234,CG14312,CG14442,CG14478,CG14535,CG14764,CG14811,CG14965,CG15097,CG15459,CG15916,CG16711,CG17124,CG17202,CG17272,CG17321,CG1737,CG17778,CG17816,CG18420,CG1847,CG18766,CG18812,CG1943,CG2091,CG2909,CG2931,CG30116,CG30158,CG30403,CG30463,CG30480,CG31140,CG31191,CG32066,CG32100,CG32165,CG32204,CG32243,CG32392,CG32425,CG32700,CG33098,CG33116,CG33129,CG34028,CG34219,CG34402,CG3625,CG4080,CG42313,CG42322,CG42324,CG42339,CG42361,CG42402,CG42784,CG42809,CG42817,CG43222,CG43324,CG43736,CG43850,CG44774,CG4502,CG45263,CG4596,CG4660,CG5050,CG5359,CG5466,CG5549,CG5641,CG5694,CG5830,CG5934,CG6041,CG6481,CG6765,CG6767,CG7378,CG7646,CG7694,CG7985,CG8149,CG8188,CG8243,CG8248,CG8301,CG8617,CG8641,CG9171,CG9175,CG9186,CG9410,CG9646,Cals,CanB,Cdk5alpha,Cep97,Chd1,Chro,CkIIalpha,Cka,Cks85A,a,ab,alpha-Cat,alphaTub84B,bel,betaTub56D,bic,bru2,bsk,btsz,bun,chn,cmpy</t>
        </is>
      </c>
      <c r="M50" t="inlineStr">
        <is>
          <t>[(0, 55), (1, 55), (2, 55), (3, 55), (4, 14), (4, 55), (4, 71), (5, 55), (6, 55), (8, 55), (9, 55), (10, 55), (11, 55), (12, 55), (15, 14), (15, 55), (15, 71), (16, 55), (17, 14), (17, 55), (17, 71), (21, 55), (23, 14), (23, 55), (23, 71), (24, 14), (24, 55), (24, 71), (25, 14), (25, 55), (25, 71), (26, 55), (27, 55), (28, 14), (28, 55), (28, 71), (31, 55), (34, 55), (35, 14), (35, 55), (35, 71), (36, 55), (37, 14), (37, 55), (37, 71), (38, 14), (38, 55), (38, 71), (39, 55), (40, 14), (40, 55), (40, 71), (43, 55), (44, 14), (44, 55), (44, 71), (45, 55), (45, 71), (47, 55), (48, 55), (51, 14), (51, 55), (51, 71), (52, 55), (53, 14), (53, 55), (53, 71), (54, 14), (54, 55), (54, 71), (57, 14), (57, 55), (57, 71), (58, 55), (59, 55), (60, 14), (60, 55), (60, 71), (61, 55), (62, 55), (63, 55), (65, 55), (66, 55), (67, 14), (67, 55), (67, 71), (68, 55), (69, 55), (70, 55), (73, 55), (74, 14), (74, 55), (74, 71), (75, 55), (76, 14), (76, 55), (76, 71), (77, 14), (77, 55), (77, 71), (78, 55)]</t>
        </is>
      </c>
      <c r="N50" t="n">
        <v>1882</v>
      </c>
      <c r="O50" t="n">
        <v>0.5</v>
      </c>
      <c r="P50" t="n">
        <v>0.95</v>
      </c>
      <c r="Q50" t="n">
        <v>3</v>
      </c>
      <c r="R50" t="n">
        <v>10000</v>
      </c>
      <c r="S50" t="inlineStr">
        <is>
          <t>09/05/2024, 11:56:17</t>
        </is>
      </c>
      <c r="T50" s="3">
        <f>hyperlink("https://spiral.technion.ac.il/results/MTAwMDAwOQ==/49/GOResultsPROCESS","link")</f>
        <v/>
      </c>
      <c r="U50" t="inlineStr">
        <is>
          <t>['GO:0007610:behavior (qval1.6E-1)', 'GO:0065007:biological regulation (qval8.5E-2)', 'GO:0050789:regulation of biological process (qval5.88E-2)', 'GO:0045786:negative regulation of cell cycle (qval1.08E-1)', 'GO:0010948:negative regulation of cell cycle process (qval1.12E-1)', 'GO:0048598:embryonic morphogenesis (qval1.2E-1)', 'GO:0050890:cognition (qval1.08E-1)', 'GO:0007611:learning or memory (qval9.42E-2)', 'GO:0050794:regulation of cellular process (qval1.54E-1)', 'GO:0016319:mushroom body development (qval1.63E-1)', 'GO:0051094:positive regulation of developmental process (qval1.54E-1)', 'GO:0007613:memory (qval1.75E-1)', 'GO:0042752:regulation of circadian rhythm (qval1.68E-1)', 'GO:0009653:anatomical structure morphogenesis (qval1.57E-1)', 'GO:0032502:developmental process (qval1.66E-1)', 'GO:0051240:positive regulation of multicellular organismal process (qval1.62E-1)', 'GO:0002376:immune system process (qval1.52E-1)', 'GO:0007614:short-term memory (qval1.44E-1)', 'GO:0000278:mitotic cell cycle (qval1.56E-1)', 'GO:0098664:G protein-coupled serotonin receptor signaling pathway (qval1.6E-1)', 'GO:0007208:phospholipase C-activating serotonin receptor signaling pathway (qval1.52E-1)', 'GO:0007198:adenylate cyclase-inhibiting serotonin receptor signaling pathway (qval1.45E-1)', 'GO:0022414:reproductive process (qval1.93E-1)', 'GO:0051726:regulation of cell cycle (qval1.97E-1)', 'GO:0007049:cell cycle (qval1.95E-1)', 'GO:0006955:immune response (qval1.88E-1)']</t>
        </is>
      </c>
      <c r="V50" s="3">
        <f>hyperlink("https://spiral.technion.ac.il/results/MTAwMDAwOQ==/49/GOResultsFUNCTION","link")</f>
        <v/>
      </c>
      <c r="W50" t="inlineStr">
        <is>
          <t>['GO:0001586:Gi/o-coupled serotonin receptor activity (qval1E0)']</t>
        </is>
      </c>
      <c r="X50" s="3">
        <f>hyperlink("https://spiral.technion.ac.il/results/MTAwMDAwOQ==/49/GOResultsCOMPONENT","link")</f>
        <v/>
      </c>
      <c r="Y50" t="inlineStr">
        <is>
          <t>['GO:0030425:dendrite (qval3.76E-1)']</t>
        </is>
      </c>
    </row>
    <row r="51">
      <c r="A51" s="1" t="n">
        <v>50</v>
      </c>
      <c r="B51" t="n">
        <v>6068</v>
      </c>
      <c r="C51" t="n">
        <v>15445</v>
      </c>
      <c r="D51" t="n">
        <v>80</v>
      </c>
      <c r="E51" t="n">
        <v>6320</v>
      </c>
      <c r="F51" t="n">
        <v>562</v>
      </c>
      <c r="G51" t="n">
        <v>13125</v>
      </c>
      <c r="H51" t="n">
        <v>39</v>
      </c>
      <c r="I51" t="n">
        <v>78</v>
      </c>
      <c r="J51" s="2" t="n">
        <v>-481</v>
      </c>
      <c r="K51" t="n">
        <v>0.672</v>
      </c>
      <c r="L51" t="inlineStr">
        <is>
          <t>128up,14-3-3epsilon,2mit,312,4E-T,5-HT1A,5-HT2A,AGO1,AP-1sigma,APP-BP1,ATPsynO,Aac11,Aatf,Abl,Acf,Acn,Adar,Adf1,Adk1,Adk2,Aef1,AhcyL1,Amun,Apc,Aplip1,ArfGAP3,Arl4,Arl6IP1,Ars2,Art1,Art3,Asap,Asator,AspRS-m,Atac3,Atg1,Atg101,Atg14,Atg16,Atg17,Atu,Atxn7,B4,B52,BEAF-32,Bacc,Bet3,BicD,Bili,Blm,Bug22,C1GalTA,C3G,CCT6,CG10019,CG10038,CG10077,CG10082,CG10089,CG10132,CG10147,CG10188,CG10209,CG1024,CG10254,CG10265,CG10340,CG10366,CG10375,CG10384,CG10395,CG10418,CG10463,CG10494,CG10543,CG10585,CG10600,CG10628,CG10631,CG10713,CG10809,CG1090,CG10903,CG10915,CG10948,CG10984,CG11076,CG11110,CG11122,CG11138,CG11155,CG1116,CG11178,CG11247,CG11248,CG11267,CG11317,CG11357,CG11360,CG11456,CG11505,CG11593,CG11658,CG11696,CG1172,CG11779,CG11811,CG11873,CG11876,CG12054,CG12084,CG12123,CG12128,CG12213,CG12316,CG1234,CG12404,CG12531,CG12541,CG12547,CG12567,CG12605,CG12818,CG12822,CG12913,CG12950,CG12975,CG13001,CG13108,CG13148,CG1316,CG13390,CG13398,CG13625,CG13650,CG13739,CG13868,CG13901,CG13907,CG13917,CG13920,CG13954,CG13995,CG13999,CG14015,CG14074,CG14186,CG14229,CG14321,CG14372,CG14408,CG14414,CG14438,CG14478,CG14509,CG14647,CG14667,CG14669,CG14721,CG14764,CG14798,CG14806,CG1486,CG14903,CG1513,CG15141,CG15237,CG15356,CG15385,CG15390,CG15432,CG15561,CG15642,CG15643,CG15760,CG15772,CG15803,CG15812,CG15894,CG1620,CG1635,CG1636,CG1646,CG1647,CG16711,CG16717,CG1677,CG16779,CG16787,CG16790,CG16854,CG16890,CG16903,CG17019,CG17065,CG17230,CG17270,CG17294,CG17321,CG17454,CG17493,CG1750,CG17514,CG17528,CG17565,CG17683,CG17684,CG17698,CG17712,CG17715,CG17726,CG17734,CG17806,CG17829,CG17904,CG17931,CG17977,CG1812,CG1814,CG18265,CG18428,CG1847,CG18476,CG18661,CG18766,CG1902,CG1909,CG1910,CG1968,CG1983,CG2017,CG2091,CG2116,CG2186,CG2258,CG2316,CG2371,CG2658,CG2662,CG2685,CG2790,CG2906,CG2993,CG30010,CG30096,CG30109,CG30116,CG30392,CG30419,CG30428,CG30491,CG3104,CG31051,CG31064,CG31125,CG31211,CG31223,CG31224,CG31324,CG31357,CG31388,CG31510,CG3156,CG31638,CG31688,CG31712,CG3198,CG31998,CG32000,CG32066,CG32202,CG32206,CG32243,CG32264,CG32281,CG32432,CG32486,CG32506,CG32544,CG32700,CG32756,CG32767,CG32772,CG32809,CG32944,CG33129,CG33170,CG33199,CG33230,CG33267,CG33298,CG3335,CG3337,CG33523,CG33543,CG3368,CG33969,CG34113,CG34114,CG34125,CG34150,CG34200,CG34357,CG34371,CG34394,CG34401,CG34404,CG34408,CG34449,CG3511,CG3530,CG3542,CG3651,CG3689,CG3703,CG3726,CG3744,CG3760,CG3838,CG3847,CG3907,CG3967,CG40178,CG40228,CG40498,CG4080,CG4101,CG42238,CG42260,CG42268,CG4230,CG42313,CG42324,CG42336,CG42346,CG42402,CG42541,CG42684,CG42724,CG42750,CG42784,CG4287,CG4291,CG4294,CG4300,CG43066,CG43143,CG43343,CG43367,CG4360,CG43707,CG43736,CG43737,CG43759,CG43778,CG4452,CG4467,CG44837,CG44838,CG4497,CG4502,CG45049,CG4511,CG4558,CG4587,CG4596,CG4612,CG4678,CG4679,CG4849,CG4908,CG4911,CG4935,CG4968,CG5037,CG5039,CG5087,CG5098,CG5151,CG5180,CG5276,CG5281,CG5380,CG5500,CG5549,CG5674,CG5676,CG5708,CG5726,CG5727,CG5742,CG5746,CG5886,CG5890,CG5903,CG5938,CG5961,CG6024,CG6136,CG6329,CG6340,CG6379,CG6422,CG6443,CG6512,CG6650,CG6664,CG6686,CG6700,CG6765,CG6841,CG6867,CG6878,CG6999,CG7006,CG7028,CG7065,CG7120,CG7133,CG7154,CG7183,CG7185,CG7326,CG7368,CG7379,CG7381,CG7407,CG7483,CG7492,CG7506,CG7564,CG7638,CG7646,CG7705,CG7718,CG7741,CG7747,CG7791,CG7839,CG7841,CG7849,CG7878,CG7943,CG7971,CG7985,CG8108,CG8155,CG8177,CG8187,CG8188,CG8195,CG8223,CG8245,CG8298,CG8301,CG8388,CG8398,CG8435,CG8485,CG8490,CG8500,CG8617,CG8635,CG8668,CG8671,CG8677,CG8728,CG8786,CG8818,CG8833,CG8910,CG8924,CG8929,CG8993,CG9005,CG9121,CG9123,CG9135,CG9143,CG9164,CG9170,CG9253,CG9257,CG9265,CG9328,CG9393,CG9395,CG9399,CG9531,CG9578,CG9581,CG9601,CG9609,CG9636,CG9646,CG9775,CG9821,CG9853,CG9919,CG9934,CG9945,CHES-1-like,CLS,CaMKII,CadN,Cadps,Caf1-55,Cals,Camta,CanA-14F,CanB2,Caper,Cbp20,Ccn,Cdep,Cdk12,Chchd3,Cip4,CkIIalpha,CkIIbeta,Cka,Clamp,Clbn,Cngl,alpha-Cat,alpha-Man-Ia,alpha-PheRS,alphaSnap,angel,ari-1,arm,ash1,babo,barc,bc10,bchs,bel,beta3GalTII,beta4GalNAcTA,bigmax,bip2,bol,bor,brp,bru1,btz,bun,bves,cN-IIIB,cac,cal1,capt,capu,cbc,cbx,cerv,cg,chb,chinmo,chm,chrb,cic</t>
        </is>
      </c>
      <c r="M51" t="inlineStr">
        <is>
          <t>[(45, 1), (45, 2), (45, 6), (45, 8), (45, 16), (45, 31), (45, 65), (51, 0), (51, 1), (51, 2), (51, 5), (51, 6), (51, 8), (51, 9), (51, 11), (51, 12), (51, 13), (51, 14), (51, 16), (51, 19), (51, 21), (51, 22), (51, 26), (51, 31), (51, 34), (51, 36), (51, 41), (51, 42), (51, 43), (51, 47), (51, 50), (51, 58), (51, 59), (51, 62), (51, 63), (51, 65), (51, 68), (51, 71), (51, 72), (51, 73), (51, 75), (51, 78), (51, 79), (77, 0), (77, 1), (77, 2), (77, 5), (77, 6), (77, 8), (77, 9), (77, 11), (77, 12), (77, 13), (77, 14), (77, 16), (77, 19), (77, 21), (77, 22), (77, 26), (77, 31), (77, 34), (77, 36), (77, 42), (77, 43), (77, 47), (77, 50), (77, 58), (77, 59), (77, 62), (77, 63), (77, 65), (77, 68), (77, 71), (77, 72), (77, 73), (77, 75), (77, 78), (77, 79)]</t>
        </is>
      </c>
      <c r="N51" t="n">
        <v>319</v>
      </c>
      <c r="O51" t="n">
        <v>0.5</v>
      </c>
      <c r="P51" t="n">
        <v>0.95</v>
      </c>
      <c r="Q51" t="n">
        <v>3</v>
      </c>
      <c r="R51" t="n">
        <v>10000</v>
      </c>
      <c r="S51" t="inlineStr">
        <is>
          <t>09/05/2024, 11:56:30</t>
        </is>
      </c>
      <c r="T51" s="3">
        <f>hyperlink("https://spiral.technion.ac.il/results/MTAwMDAwOQ==/50/GOResultsPROCESS","link")</f>
        <v/>
      </c>
      <c r="U51" t="inlineStr">
        <is>
          <t>['GO:0050789:regulation of biological process (qval4.1E-10)', 'GO:0010468:regulation of gene expression (qval3.99E-10)', 'GO:0060255:regulation of macromolecule metabolic process (qval3.85E-10)', 'GO:0065007:biological regulation (qval3.82E-10)', 'GO:0019222:regulation of metabolic process (qval4.82E-10)', 'GO:0050794:regulation of cellular process (qval7.57E-10)', 'GO:0016071:mRNA metabolic process (qval5.89E-9)', 'GO:0008380:RNA splicing (qval5.82E-9)', 'GO:0006397:mRNA processing (qval5.23E-9)', 'GO:0031323:regulation of cellular metabolic process (qval1.82E-8)', 'GO:0080090:regulation of primary metabolic process (qval3.12E-8)', 'GO:0051171:regulation of nitrogen compound metabolic process (qval3.12E-8)', 'GO:0019219:regulation of nucleobase-containing compound metabolic process (qval5.26E-8)', 'GO:0051252:regulation of RNA metabolic process (qval6.65E-8)', 'GO:0000398:mRNA splicing, via spliceosome (qval1E-7)', 'GO:0000377:RNA splicing, via transesterification reactions with bulged adenosine as nucleophile (qval9.39E-8)', 'GO:0000375:RNA splicing, via transesterification reactions (qval8.84E-8)', 'GO:0031326:regulation of cellular biosynthetic process (qval5.87E-6)', 'GO:0009889:regulation of biosynthetic process (qval6.2E-6)', 'GO:2000112:regulation of cellular macromolecule biosynthetic process (qval7.77E-6)', 'GO:0010556:regulation of macromolecule biosynthetic process (qval7.4E-6)', 'GO:0009987:cellular process (qval7.85E-5)', 'GO:0006357:regulation of transcription by RNA polymerase II (qval8.34E-5)', 'GO:1903506:regulation of nucleic acid-templated transcription (qval8.66E-5)', 'GO:0006355:regulation of transcription, DNA-templated (qval8.31E-5)', 'GO:2001141:regulation of RNA biosynthetic process (qval7.99E-5)', 'GO:0048519:negative regulation of biological process (qval2.55E-4)', 'GO:0044260:cellular macromolecule metabolic process (qval2.53E-4)', 'GO:0006396:RNA processing (qval2.66E-4)', 'GO:0043484:regulation of RNA splicing (qval3.67E-4)', 'GO:0022414:reproductive process (qval5.27E-4)', 'GO:0051128:regulation of cellular component organization (qval5.86E-4)', 'GO:0000381:regulation of alternative mRNA splicing, via spliceosome (qval1.13E-3)', 'GO:0010605:negative regulation of macromolecule metabolic process (qval1.14E-3)', 'GO:0009892:negative regulation of metabolic process (qval1.4E-3)', 'GO:0048523:negative regulation of cellular process (qval1.55E-3)', 'GO:0051960:regulation of nervous system development (qval1.66E-3)', 'GO:0007610:behavior (qval1.78E-3)', 'GO:0048468:cell development (qval2.61E-3)', 'GO:0044267:cellular protein metabolic process (qval2.69E-3)', 'GO:0090304:nucleic acid metabolic process (qval2.75E-3)', 'GO:0050793:regulation of developmental process (qval2.99E-3)', 'GO:0071840:cellular component organization or biogenesis (qval3.02E-3)', 'GO:1903311:regulation of mRNA metabolic process (qval3E-3)', 'GO:0051172:negative regulation of nitrogen compound metabolic process (qval3.11E-3)', 'GO:0031324:negative regulation of cellular metabolic process (qval3.44E-3)', 'GO:0048024:regulation of mRNA splicing, via spliceosome (qval3.38E-3)', 'GO:0016043:cellular component organization (qval3.65E-3)', 'GO:0051239:regulation of multicellular organismal process (qval3.68E-3)', 'GO:0048518:positive regulation of biological process (qval3.69E-3)', 'GO:0040008:regulation of growth (qval4.21E-3)', 'GO:0003006:developmental process involved in reproduction (qval4.6E-3)', 'GO:0050684:regulation of mRNA processing (qval4.58E-3)', 'GO:0016070:RNA metabolic process (qval6.41E-3)', 'GO:0008298:intracellular mRNA localization (qval9.84E-3)', 'GO:2000026:regulation of multicellular organismal development (qval1.13E-2)', 'GO:0034982:mitochondrial protein processing (qval1.2E-2)', 'GO:0060284:regulation of cell development (qval1.35E-2)', 'GO:0045595:regulation of cell differentiation (qval1.51E-2)', 'GO:0010628:positive regulation of gene expression (qval1.68E-2)', 'GO:0043170:macromolecule metabolic process (qval1.81E-2)', 'GO:0050767:regulation of neurogenesis (qval1.93E-2)', 'GO:0048609:multicellular organismal reproductive process (qval1.9E-2)', 'GO:0048522:positive regulation of cellular process (qval2.16E-2)', 'GO:0034641:cellular nitrogen compound metabolic process (qval2.57E-2)', 'GO:0044237:cellular metabolic process (qval2.75E-2)', 'GO:0010629:negative regulation of gene expression (qval2.85E-2)', 'GO:0006403:RNA localization (qval2.96E-2)', 'GO:0006464:cellular protein modification process (qval3.6E-2)', 'GO:0036211:protein modification process (qval3.55E-2)', 'GO:0045934:negative regulation of nucleobase-containing compound metabolic process (qval3.9E-2)', 'GO:0050807:regulation of synapse organization (qval4.04E-2)', 'GO:0050890:cognition (qval4.68E-2)', 'GO:0007611:learning or memory (qval4.61E-2)', 'GO:0060810:intracellular mRNA localization involved in pattern specification process (qval4.63E-2)', 'GO:0010604:positive regulation of macromolecule metabolic process (qval5.08E-2)', 'GO:0006479:protein methylation (qval5.1E-2)', 'GO:0008213:protein alkylation (qval5.04E-2)', 'GO:0006139:nucleobase-containing compound metabolic process (qval5.31E-2)', 'GO:0010975:regulation of neuron projection development (qval5.29E-2)', 'GO:0044087:regulation of cellular component biogenesis (qval5.51E-2)', 'GO:0043412:macromolecule modification (qval5.94E-2)']</t>
        </is>
      </c>
      <c r="V51" s="3">
        <f>hyperlink("https://spiral.technion.ac.il/results/MTAwMDAwOQ==/50/GOResultsFUNCTION","link")</f>
        <v/>
      </c>
      <c r="W51" t="inlineStr">
        <is>
          <t>['GO:0097159:organic cyclic compound binding (qval2.3E-10)', 'GO:0003676:nucleic acid binding (qval2.07E-10)', 'GO:1901363:heterocyclic compound binding (qval1.46E-10)', 'GO:0005488:binding (qval2.47E-10)', 'GO:0003723:RNA binding (qval4.67E-5)', 'GO:0003729:mRNA binding (qval1.79E-3)', 'GO:0003677:DNA binding (qval5.51E-3)', 'GO:0005515:protein binding (qval5.92E-3)', 'GO:0032555:purine ribonucleotide binding (qval3.97E-2)', 'GO:0016740:transferase activity (qval3.66E-2)', 'GO:0035639:purine ribonucleoside triphosphate binding (qval4.26E-2)', 'GO:0032553:ribonucleotide binding (qval4.57E-2)', 'GO:0017076:purine nucleotide binding (qval4.58E-2)', 'GO:0003690:double-stranded DNA binding (qval7.28E-2)', 'GO:0043167:ion binding (qval8.53E-2)', 'GO:0019787:ubiquitin-like protein transferase activity (qval1.06E-1)']</t>
        </is>
      </c>
      <c r="X51" s="3">
        <f>hyperlink("https://spiral.technion.ac.il/results/MTAwMDAwOQ==/50/GOResultsCOMPONENT","link")</f>
        <v/>
      </c>
      <c r="Y51" t="inlineStr">
        <is>
          <t>['GO:0044464:cell part (qval1.89E-14)', 'GO:0005634:nucleus (qval8.93E-14)', 'GO:0044424:intracellular part (qval2.95E-13)', 'GO:0043231:intracellular membrane-bounded organelle (qval2.41E-10)', 'GO:0043229:intracellular organelle (qval2.54E-9)', 'GO:0043227:membrane-bounded organelle (qval2.42E-9)', 'GO:0043226:organelle (qval1.04E-8)', 'GO:0044428:nuclear part (qval1.55E-8)', 'GO:0005681:spliceosomal complex (qval3.83E-8)', 'GO:0071011:precatalytic spliceosome (qval7.64E-7)', 'GO:0071013:catalytic step 2 spliceosome (qval1.18E-5)', 'GO:0032991:protein-containing complex (qval1.95E-5)', 'GO:1902494:catalytic complex (qval4.9E-5)', 'GO:0097525:spliceosomal snRNP complex (qval4.74E-5)', 'GO:0030532:small nuclear ribonucleoprotein complex (qval6.92E-5)', 'GO:0120114:Sm-like protein family complex (qval6.49E-5)', 'GO:0005684:U2-type spliceosomal complex (qval2.69E-4)', 'GO:0044422:organelle part (qval6.4E-4)', 'GO:1990904:ribonucleoprotein complex (qval8.74E-4)', 'GO:0044446:intracellular organelle part (qval8.82E-4)', 'GO:0044451:nucleoplasm part (qval2.99E-3)', 'GO:0005685:U1 snRNP (qval3.17E-3)', 'GO:0005694:chromosome (qval3.91E-3)', 'GO:0048786:presynaptic active zone (qval4.9E-3)', 'GO:0043228:non-membrane-bounded organelle (qval9.26E-3)', 'GO:0043232:intracellular non-membrane-bounded organelle (qval8.9E-3)', 'GO:0071010:prespliceosome (qval1.19E-2)', 'GO:0071004:U2-type prespliceosome (qval1.15E-2)', 'GO:0097458:neuron part (qval1.9E-2)']</t>
        </is>
      </c>
    </row>
  </sheetData>
  <conditionalFormatting sqref="F2:F51">
    <cfRule type="colorScale" priority="1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</conditionalFormatting>
  <conditionalFormatting sqref="G2:G51">
    <cfRule type="colorScale" priority="2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</conditionalFormatting>
  <conditionalFormatting sqref="K2:K51">
    <cfRule type="colorScale" priority="3">
      <colorScale>
        <cfvo type="percentile" val="10"/>
        <cfvo type="percentile" val="50"/>
        <cfvo type="percentile" val="90"/>
        <color rgb="0000FF00"/>
        <color rgb="00FF6600"/>
        <color rgb="00FF0000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2024-05-09T12:13:15Z</dcterms:created>
  <dcterms:modified xmlns:dcterms="http://purl.org/dc/terms/" xmlns:xsi="http://www.w3.org/2001/XMLSchema-instance" xsi:type="dcterms:W3CDTF">2024-05-09T12:13:15Z</dcterms:modified>
</cp:coreProperties>
</file>