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</font>
    <font>
      <color rgb="000000FF"/>
      <u val="single"/>
    </font>
  </fonts>
  <fills count="3">
    <fill>
      <patternFill/>
    </fill>
    <fill>
      <patternFill patternType="gray125"/>
    </fill>
    <fill>
      <patternFill patternType="solid">
        <fgColor rgb="0099CC0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pivotButton="0" quotePrefix="0" xfId="0"/>
    <xf numFmtId="0" fontId="1" fillId="0" borderId="1" applyAlignment="1" pivotButton="0" quotePrefix="0" xfId="0">
      <alignment horizontal="center" vertical="top"/>
    </xf>
    <xf numFmtId="0" fontId="0" fillId="2" borderId="0" pivotButton="0" quotePrefix="0" xfId="0"/>
    <xf numFmtId="0" fontId="2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Y51"/>
  <sheetViews>
    <sheetView workbookViewId="0">
      <selection activeCell="A1" sqref="A1"/>
    </sheetView>
  </sheetViews>
  <sheetFormatPr baseColWidth="8" defaultRowHeight="15"/>
  <sheetData>
    <row r="1">
      <c r="B1" s="1" t="inlineStr">
        <is>
          <t>num_genes</t>
        </is>
      </c>
      <c r="C1" s="1" t="inlineStr">
        <is>
          <t>num_cells</t>
        </is>
      </c>
      <c r="D1" s="1" t="inlineStr">
        <is>
          <t>num_repcells</t>
        </is>
      </c>
      <c r="E1" s="1" t="inlineStr">
        <is>
          <t>num_repcell_pairs</t>
        </is>
      </c>
      <c r="F1" s="1" t="inlineStr">
        <is>
          <t>num_genes_in_struct</t>
        </is>
      </c>
      <c r="G1" s="1" t="inlineStr">
        <is>
          <t>num_cells_in_struct</t>
        </is>
      </c>
      <c r="H1" s="1" t="inlineStr">
        <is>
          <t>num_repcells_in_struct</t>
        </is>
      </c>
      <c r="I1" s="1" t="inlineStr">
        <is>
          <t>num_repcell_pairs_in_struct</t>
        </is>
      </c>
      <c r="J1" s="1" t="inlineStr">
        <is>
          <t>log10_corrected_pval</t>
        </is>
      </c>
      <c r="K1" s="1" t="inlineStr">
        <is>
          <t>structure_average_std</t>
        </is>
      </c>
      <c r="L1" s="1" t="inlineStr">
        <is>
          <t>genes</t>
        </is>
      </c>
      <c r="M1" s="1" t="inlineStr">
        <is>
          <t>repcell_pairs</t>
        </is>
      </c>
      <c r="N1" s="1" t="inlineStr">
        <is>
          <t>old_struct_num</t>
        </is>
      </c>
      <c r="O1" s="1" t="inlineStr">
        <is>
          <t>num_stds_thresh</t>
        </is>
      </c>
      <c r="P1" s="1" t="inlineStr">
        <is>
          <t>mu</t>
        </is>
      </c>
      <c r="Q1" s="1" t="inlineStr">
        <is>
          <t>path_len</t>
        </is>
      </c>
      <c r="R1" s="1" t="inlineStr">
        <is>
          <t>num_iters</t>
        </is>
      </c>
      <c r="S1" s="1" t="inlineStr">
        <is>
          <t>Gorilla_access_time</t>
        </is>
      </c>
      <c r="T1" s="1" t="inlineStr">
        <is>
          <t>proc_link</t>
        </is>
      </c>
      <c r="U1" s="1" t="inlineStr">
        <is>
          <t>proc_GOterms_below_0.001</t>
        </is>
      </c>
      <c r="V1" s="1" t="inlineStr">
        <is>
          <t>func_link</t>
        </is>
      </c>
      <c r="W1" s="1" t="inlineStr">
        <is>
          <t>func_GOterms_below_0.001</t>
        </is>
      </c>
      <c r="X1" s="1" t="inlineStr">
        <is>
          <t>comp_link</t>
        </is>
      </c>
      <c r="Y1" s="1" t="inlineStr">
        <is>
          <t>comp_GOterms_below_0.001</t>
        </is>
      </c>
    </row>
    <row r="2">
      <c r="A2" s="1" t="n">
        <v>1</v>
      </c>
      <c r="B2" t="n">
        <v>22284</v>
      </c>
      <c r="C2" t="n">
        <v>4255</v>
      </c>
      <c r="D2" t="n">
        <v>91</v>
      </c>
      <c r="E2" t="n">
        <v>8190</v>
      </c>
      <c r="F2" t="n">
        <v>521</v>
      </c>
      <c r="G2" t="n">
        <v>4117</v>
      </c>
      <c r="H2" t="n">
        <v>87</v>
      </c>
      <c r="I2" t="n">
        <v>662</v>
      </c>
      <c r="J2" s="2" t="n">
        <v>-4563</v>
      </c>
      <c r="K2" t="n">
        <v>0.275</v>
      </c>
      <c r="L2" t="inlineStr">
        <is>
          <t>3BETAHSD/D2,AAC1,AAP19-1,AAP19-2,ACBP4,ADK,ADNT1,AGD6,AGD7,AGD8,AGD9,AGP16,AKR4C11,AL3,ALDH22A1,ALG3,AP17,AP1M2,AP3M,AP4M,APY1,ARAC1,ARF1,ARF2-A,ARF3,ARL2,ARPC4,ASNAP2,ASP1,ASP2,ASP5,AT1G01910,AT1G04290,AT1G04850,AT1G05205,AT1G05210,AT1G05350,AT1G05720,AT1G05780,AT1G06890,AT1G09580,AT1G10590,AT1G12120,AT1G14010,AT1G14450,AT1G15120,AT1G15370,AT1G16560,AT1G16570,AT1G20575,AT1G20770,AT1G22520,AT1G24050,AT1G26300,AT1G27330,AT1G27350,AT1G28410,AT1G28510,AT1G29040,AT1G29310,AT1G30630,AT1G30845,AT1G30890,AT1G31300,AT1G31780,AT1G31910,AT1G33230,AT1G36050,AT1G42480,AT1G47640,AT1G48140,AT1G49140,AT1G50670,AT1G50710,AT1G51650,AT1G51980,AT1G57765,AT1G62020,AT1G63110,AT1G64850,AT1G67680,AT1G67785,AT1G69030,AT1G69510,AT1G70770,AT1G71410,AT1G72170,AT1G75560,AT1G79010,AT1G79260,AT1G79990,AT2G02050,AT2G03510,AT2G04650,AT2G05755,AT2G14835,AT2G15240,AT2G18770,AT2G18840,AT2G19680,AT2G19790,AT2G20360,AT2G20420,AT2G20760,AT2G20930,AT2G21160,AT2G21390,AT2G22425,AT2G23820,AT2G23940,AT2G25280,AT2G25310,AT2G25910,AT2G27730,AT2G28360,AT2G28390,AT2G30460,AT2G31490,AT2G32980,AT2G34250,AT2G34840,AT2G36300,AT2G36580,AT2G37975,AT2G38580,AT2G38840,AT2G39960,AT2G40316,AT2G40620,AT2G40800,AT2G42310,AT2G44060,AT2G45010,AT2G45060,AT2G46000,AT2G47690,AT3G01130,AT3G01360,AT3G03160,AT3G03320,AT3G04830,AT3G05000,AT3G05280,AT3G07480,AT3G07568,AT3G07680,AT3G07950,AT3G12150,AT3G12260,AT3G13930,AT3G14410,AT3G15160,AT3G15290,AT3G15710,AT3G15980,AT3G16060,AT3G16760,AT3G17780,AT3G18410,AT3G18430,AT3G20920,AT3G22290,AT3G23660,AT3G29010,AT3G44330,AT3G46430,AT3G50520,AT3G50860,AT3G51580,AT3G51610,AT3G52930,AT3G57785,AT3G58130,AT3G60440,AT3G62120,AT4G00090,AT4G00585,AT4G01040,AT4G02030,AT4G02580,AT4G08240,AT4G08520,AT4G09520,AT4G12340,AT4G12590,AT4G14305,AT4G14420,AT4G16330,AT4G16444,AT4G16695,AT4G17010,AT4G17270,AT4G21720,AT4G23330,AT4G24330,AT4G26410,AT4G26550,AT4G27100,AT4G27270,AT4G29480,AT4G29520,AT4G29960,AT4G30260,AT4G31340,AT4G31480,AT4G31490,AT4G32130,AT4G32640,AT4G33380,AT4G33640,AT4G34450,AT4G34660,AT4G35360,AT4G36440,AT4G39820,AT5G01430,AT5G01460,AT5G02280,AT5G02740,AT5G03345,AT5G04160,AT5G05010,AT5G05820,AT5G07960,AT5G08060,AT5G08300,AT5G08670,AT5G08680,AT5G08690,AT5G09310,AT5G09890,AT5G10780,AT5G11280,AT5G11770,AT5G11980,AT5G13260,AT5G13430,AT5G14030,AT5G14240,AT5G18520,AT5G18940,AT5G20060,AT5G20165,AT5G27430,AT5G27490,AT5G35730,AT5G36290,AT5G41950,AT5G42090,AT5G42110,AT5G42420,AT5G43830,AT5G46850,AT5G47030,AT5G47570,AT5G48335,AT5G51840,AT5G52840,AT5G54750,AT5G54920,AT5G55610,AT5G56020,AT5G58030,AT5G59613,AT5G62930,ATAPY2,ATARFA1F,ATARLB1,ATHS1,ATJ15,ATP5,ATPC,ATPEN3,ATPK3,ATPQ,ATR1,ATRBL12,AVPL1,AtRGTB1,AtSec20,B3GALT11,BETAA-AD,BETAB-AD,BTR1,C50,CAM4,CAM6,CAM7,CBL3,CBR2,CEF,CHC1,CI51,CIB22,CML13,CML14,COG4,COX5B-1,COX6B-1,CPK21,CPK3,CSLC6,CTIMC,CYB561B,CYC11,CYC12,CYP21-2,CYP21-3,CYP23,DAD1,DRP1A,DRP1C,DRP2A,DTC,DWA2,ECH,EIF(ISO)4E,EIF(ISO)4G1,EMB1467,EMB2731,ENO1,ENO3,EPSIN1,ERD2B,ERDJ3B,ERG28,FAH1,FAH2,FKBP15-1,FTA,FUM1,FUT1,FYPP1,FYPP3,GAMMACA1,GAMMACA2,GAMMACA3,GAMMACAL1,GAMMACAL2,GAPC1,GAPCP1,GDI2,GEM,GER2,GLCNAC1PUT2,GLTP1,GONST4,GPX3,GRF1,GRF10,GRF2,GRF3,GRXC4,GT5,HEME2,HHP5,HXK1,HYD1,IAR1,IDH1,IMPA4,IRX10L,ISI1,LAG1,LCB2A,LTA3,MDH1,MDH2,MEE4,MGP1,MKK2,MNS2,MPPA2,MPPBETA,MPT3,MSD1,MSRA5,MTACP1,MTACP2,MTX1,MUR1,NAD-ME2,NADP-ME4,NDPK3,NMT1,NPSN11,NSF,NST-K1,NTF2A,OASC,OEP163,ORP3B,OS9,OST1B,OST3B,OST4B,P4H10,P4H4,P4H7,P58IPK,PAB4,PAF1,PAT12,PAT24,PBD2,PDIL5-1,PDIL5-3,PDIL5-4,PECT1,PFK5,PIN1,PIS1,PLDALPHA1,PLP3B,PMM,PMP,POT13,POT3,PP2A2,PP2A3,PP2A4,PP2AA3,PPI1,PRA1B6,PURU1,PVA11,PYR4,QCT,RABA1C,RABA2C,RABA4B,RABA5A,RABE1A,RABE1C,RABG3A,RABH1B,RABH1E,RANBP1A,RBL15,RBP45A,RBP47A,RER1A,RER1B,RER1C,RGP1,RGP5,RPN12A,RPN7,RPT2B,RPT6A,RTNLB10,RTNLB3,S1FA2,SAC7,SAR1A,SAR1B,SCAMP1,SCD1,SCPL49,SDF2,SDH5,SDH6,SEC13B,SEC22,SEC6,SEC61 BETA,SEC61G2,SGT1B,SLD1,SMT1,SNX1,SPP,SPPL3,SPR1,SRP-54C,SRP14,SRP19,STE1,SYP32,SYP43,SYP61,TENA_E,TFCA,TIF4A-3,TKL-1,TMN12,TMN2,TMN5,TMN8,TPLATE,TPR1,TSC10A,TTL,TUBA5,UGD4,UGP,UMK3,UXS5,VAMP721,VDAC1,VDAC3,VHA-A,VHA-B1,VHA-B2,VHA-C,VHA-C3,VHA-C4,VHA-D2,VHA-E1,VHA-H', "VHA-c''1", "VHA-c''2", 'VPS25,VPS26A,VPS29,VPS52,VPS54,WPP2,YKT61,mMDH1,mMDH2</t>
        </is>
      </c>
      <c r="M2" t="inlineStr">
        <is>
          <t>[(0, 48), (0, 67), (0, 79), (1, 2), (1, 6), (1, 7), (1, 15), (1, 20), (1, 21), (1, 25), (1, 26), (1, 28), (1, 30), (1, 31), (1, 35), (1, 37), (1, 44), (1, 48), (1, 49), (1, 55), (1, 56), (1, 57), (1, 58), (1, 60), (1, 63), (1, 67), (1, 70), (1, 73), (1, 76), (1, 78), (1, 79), (1, 80), (1, 83), (1, 85), (1, 88), (1, 89), (3, 2), (3, 6), (3, 21), (3, 28), (3, 37), (3, 48), (3, 49), (3, 56), (3, 57), (3, 60), (3, 67), (3, 70), (3, 79), (3, 85), (3, 89), (4, 48), (4, 79), (5, 2), (5, 6), (5, 21), (5, 48), (5, 49), (5, 56), (5, 67), (5, 70), (5, 79), (5, 85), (5, 89), (7, 79), (8, 2), (8, 6), (8, 15), (8, 20), (8, 21), (8, 25), (8, 28), (8, 30), (8, 31), (8, 35), (8, 37), (8, 44), (8, 48), (8, 49), (8, 51), (8, 55), (8, 56), (8, 57), (8, 58), (8, 60), (8, 63), (8, 67), (8, 70), (8, 73), (8, 76), (8, 78), (8, 79), (8, 80), (8, 83), (8, 85), (8, 88), (8, 89), (9, 6), (9, 28), (9, 48), (9, 67), (9, 79), (10, 2), (10, 6), (10, 21), (10, 28), (10, 35), (10, 37), (10, 48), (10, 49), (10, 56), (10, 57), (10, 60), (10, 67), (10, 70), (10, 79), (10, 80), (10, 83), (10, 85), (10, 89), (11, 48), (11, 67), (11, 79), (11, 89), (12, 48), (12, 67), (12, 79), (13, 48), (13, 67), (13, 79), (14, 6), (14, 21), (14, 28), (14, 48), (14, 56), (14, 67), (14, 70), (14, 79), (14, 83), (14, 85), (14, 89), (16, 2), (16, 6), (16, 20), (16, 21), (16, 28), (16, 31), (16, 35), (16, 37), (16, 48), (16, 49), (16, 56), (16, 57), (16, 60), (16, 67), (16, 70), (16, 79), (16, 83), (16, 85), (16, 89), (17, 48), (17, 67), (17, 79), (18, 48), (18, 67), (18, 79), (19, 2), (19, 6), (19, 15), (19, 20), (19, 21), (19, 25), (19, 28), (19, 30), (19, 31), (19, 35), (19, 37), (19, 44), (19, 48), (19, 49), (19, 55), (19, 56), (19, 57), (19, 60), (19, 63), (19, 67), (19, 70), (19, 73), (19, 78), (19, 79), (19, 80), (19, 83), (19, 85), (19, 88), (19, 89), (22, 6), (22, 21), (22, 28), (22, 35), (22, 37), (22, 48), (22, 49), (22, 56), (22, 57), (22, 60), (22, 67), (22, 70), (22, 79), (22, 80), (22, 83), (22, 85), (22, 89), (23, 6), (23, 21), (23, 28), (23, 35), (23, 37), (23, 48), (23, 49), (23, 56), (23, 57), (23, 60), (23, 67), (23, 70), (23, 79), (23, 80), (23, 83), (23, 85), (23, 89), (24, 2), (24, 6), (24, 20), (24, 21), (24, 28), (24, 31), (24, 35), (24, 37), (24, 48), (24, 49), (24, 56), (24, 57), (24, 60), (24, 67), (24, 70), (24, 79), (24, 80), (24, 83), (24, 85), (24, 89), (25, 79), (27, 2), (27, 6), (27, 15), (27, 20), (27, 21), (27, 28), (27, 31), (27, 35), (27, 37), (27, 48), (27, 49), (27, 55), (27, 56), (27, 57), (27, 60), (27, 67), (27, 70), (27, 79), (27, 80), (27, 83), (27, 85), (27, 89), (29, 6), (29, 28), (29, 48), (29, 67), (29, 79), (32, 2), (32, 6), (32, 20), (32, 21), (32, 25), (32, 28), (32, 31), (32, 35), (32, 37), (32, 48), (32, 49), (32, 55), (32, 56), (32, 57), (32, 60), (32, 67), (32, 70), (32, 78), (32, 79), (32, 80), (32, 83), (32, 85), (32, 89), (33, 79), (34, 2), (34, 6), (34, 21), (34, 28), (34, 35), (34, 48), (34, 49), (34, 56), (34, 57), (34, 67), (34, 70), (34, 79), (34, 83), (34, 85), (34, 89), (36, 2), (36, 6), (36, 21), (36, 28), (36, 37), (36, 48), (36, 49), (36, 56), (36, 57), (36, 60), (36, 67), (36, 70), (36, 79), (36, 83), (36, 85), (36, 89), (38, 48), (38, 79), (39, 2), (39, 6), (39, 15), (39, 20), (39, 21), (39, 28), (39, 31), (39, 35), (39, 37), (39, 48), (39, 49), (39, 55), (39, 56), (39, 57), (39, 60), (39, 67), (39, 70), (39, 78), (39, 79), (39, 80), (39, 83), (39, 85), (39, 88), (39, 89), (40, 79), (41, 2), (41, 6), (41, 20), (41, 21), (41, 28), (41, 31), (41, 35), (41, 37), (41, 48), (41, 49), (41, 56), (41, 57), (41, 60), (41, 67), (41, 70), (41, 78), (41, 79), (41, 80), (41, 83), (41, 85), (41, 89), (43, 2), (43, 6), (43, 15), (43, 20), (43, 21), (43, 28), (43, 31), (43, 35), (43, 37), (43, 48), (43, 49), (43, 56), (43, 57), (43, 60), (43, 67), (43, 70), (43, 79), (43, 83), (43, 85), (43, 89), (45, 28), (45, 48), (45, 67), (45, 79), (46, 2), (46, 6), (46, 21), (46, 28), (46, 31), (46, 35), (46, 37), (46, 48), (46, 49), (46, 55), (46, 56), (46, 57), (46, 60), (46, 67), (46, 70), (46, 79), (46, 80), (46, 83), (46, 85), (46, 89), (47, 6), (47, 21), (47, 28), (47, 35), (47, 37), (47, 48), (47, 49), (47, 56), (47, 57), (47, 60), (47, 67), (47, 70), (47, 79), (47, 80), (47, 83), (47, 85), (47, 89), (50, 48), (50, 79), (52, 48), (52, 67), (52, 79), (53, 6), (53, 21), (53, 28), (53, 35), (53, 37), (53, 48), (53, 49), (53, 56), (53, 57), (53, 60), (53, 67), (53, 70), (53, 79), (53, 80), (53, 83), (53, 85), (53, 89), (54, 6), (54, 48), (54, 67), (54, 79), (58, 79), (59, 6), (59, 48), (59, 49), (59, 57), (59, 67), (59, 79), (62, 6), (62, 21), (62, 48), (62, 49), (62, 56), (62, 60), (62, 67), (62, 70), (62, 79), (62, 83), (62, 85), (62, 89), (65, 2), (65, 6), (65, 20), (65, 21), (65, 28), (65, 31), (65, 35), (65, 37), (65, 48), (65, 49), (65, 55), (65, 56), (65, 57), (65, 60), (65, 67), (65, 70), (65, 78), (65, 79), (65, 80), (65, 83), (65, 85), (65, 89), (66, 6), (66, 21), (66, 28), (66, 31), (66, 35), (66, 37), (66, 48), (66, 49), (66, 56), (66, 57), (66, 60), (66, 67), (66, 70), (66, 79), (66, 83), (66, 85), (66, 89), (69, 79), (71, 2), (71, 6), (71, 15), (71, 20), (71, 21), (71, 28), (71, 31), (71, 35), (71, 37), (71, 48), (71, 49), (71, 56), (71, 57), (71, 60), (71, 67), (71, 70), (71, 78), (71, 79), (71, 80), (71, 83), (71, 85), (71, 88), (71, 89), (72, 48), (72, 67), (72, 79), (74, 2), (74, 6), (74, 15), (74, 20), (74, 21), (74, 25), (74, 28), (74, 30), (74, 31), (74, 35), (74, 37), (74, 44), (74, 48), (74, 49), (74, 55), (74, 56), (74, 57), (74, 58), (74, 60), (74, 63), (74, 67), (74, 70), (74, 73), (74, 78), (74, 79), (74, 80), (74, 83), (74, 85), (74, 88), (74, 89), (75, 79), (76, 48), (76, 79), (77, 79), (81, 2), (81, 6), (81, 21), (81, 28), (81, 31), (81, 35), (81, 37), (81, 48), (81, 49), (81, 56), (81, 57), (81, 60), (81, 67), (81, 70), (81, 79), (81, 83), (81, 85), (81, 89), (82, 2), (82, 6), (82, 15), (82, 20), (82, 21), (82, 28), (82, 31), (82, 35), (82, 37), (82, 48), (82, 49), (82, 55), (82, 56), (82, 57), (82, 60), (82, 67), (82, 70), (82, 79), (82, 80), (82, 83), (82, 85), (82, 89), (84, 2), (84, 6), (84, 20), (84, 21), (84, 28), (84, 31), (84, 35), (84, 37), (84, 48), (84, 49), (84, 56), (84, 57), (84, 60), (84, 67), (84, 70), (84, 79), (84, 83), (84, 85), (84, 89), (86, 48), (86, 67), (86, 79), (87, 48), (87, 79), (90, 6), (90, 21), (90, 28), (90, 48), (90, 49), (90, 56), (90, 60), (90, 67), (90, 70), (90, 79), (90, 85), (90, 89)]</t>
        </is>
      </c>
      <c r="N2" t="n">
        <v>2387</v>
      </c>
      <c r="O2" t="n">
        <v>0.5</v>
      </c>
      <c r="P2" t="n">
        <v>0.9</v>
      </c>
      <c r="Q2" t="n">
        <v>3</v>
      </c>
      <c r="R2" t="n">
        <v>10000</v>
      </c>
      <c r="S2" t="inlineStr">
        <is>
          <t>06/05/2024, 15:33:19</t>
        </is>
      </c>
      <c r="T2" s="3">
        <f>hyperlink("https://spiral.technion.ac.il/results/MTAwMDAwNw==/1/GOResultsPROCESS","link")</f>
        <v/>
      </c>
      <c r="U2" t="inlineStr">
        <is>
          <t>['GO:0016192:vesicle-mediated transport (qval4.74E-35)', 'GO:0006810:transport (qval9.97E-33)', 'GO:0051234:establishment of localization (qval8.35E-33)', 'GO:0048193:Golgi vesicle transport (qval4.04E-31)', 'GO:0051179:localization (qval3.59E-31)', 'GO:0046907:intracellular transport (qval1.29E-26)', 'GO:0051641:cellular localization (qval9.5E-26)', 'GO:0051649:establishment of localization in cell (qval1.13E-25)', 'GO:0006888:ER to Golgi vesicle-mediated transport (qval1.08E-21)', 'GO:0008104:protein localization (qval1.04E-16)', 'GO:0045184:establishment of protein localization (qval4.4E-16)', 'GO:0033036:macromolecule localization (qval5.2E-16)', 'GO:0015031:protein transport (qval9.28E-16)', 'GO:0042886:amide transport (qval1.02E-15)', 'GO:0015833:peptide transport (qval1.96E-15)', 'GO:0006890:retrograde vesicle-mediated transport, Golgi to ER (qval1.84E-15)', 'GO:0071705:nitrogen compound transport (qval2.03E-15)', 'GO:0006886:intracellular protein transport (qval2.99E-15)', 'GO:0071702:organic substance transport (qval7.08E-15)', 'GO:0006891:intra-Golgi vesicle-mediated transport (qval8.7E-15)', 'GO:1902600:proton transmembrane transport (qval6.86E-11)', 'GO:0009205:purine ribonucleoside triphosphate metabolic process (qval7E-11)', 'GO:0009144:purine nucleoside triphosphate metabolic process (qval1.1E-10)', 'GO:0009853:photorespiration (qval1.78E-10)', 'GO:0046034:ATP metabolic process (qval1.96E-10)', 'GO:0009199:ribonucleoside triphosphate metabolic process (qval7.37E-10)', 'GO:0009141:nucleoside triphosphate metabolic process (qval2.87E-9)', 'GO:0009206:purine ribonucleoside triphosphate biosynthetic process (qval3.17E-9)', 'GO:0009145:purine nucleoside triphosphate biosynthetic process (qval3.06E-9)', 'GO:0009161:ribonucleoside monophosphate metabolic process (qval6.47E-9)', 'GO:0009126:purine nucleoside monophosphate metabolic process (qval7.14E-9)', 'GO:0009167:purine ribonucleoside monophosphate metabolic process (qval6.92E-9)', 'GO:0006754:ATP biosynthetic process (qval8.81E-9)', 'GO:0006091:generation of precursor metabolites and energy (qval9.78E-9)', 'GO:0009123:nucleoside monophosphate metabolic process (qval1.11E-8)', 'GO:0009150:purine ribonucleotide metabolic process (qval1.7E-8)', 'GO:0009259:ribonucleotide metabolic process (qval2.34E-8)', 'GO:1901137:carbohydrate derivative biosynthetic process (qval2.37E-8)', 'GO:0009201:ribonucleoside triphosphate biosynthetic process (qval2.39E-8)', 'GO:0006163:purine nucleotide metabolic process (qval2.52E-8)', 'GO:0015672:monovalent inorganic cation transport (qval2.75E-8)', 'GO:0072521:purine-containing compound metabolic process (qval2.9E-8)', 'GO:0055086:nucleobase-containing small molecule metabolic process (qval3.39E-8)', 'GO:0009142:nucleoside triphosphate biosynthetic process (qval4.49E-8)', 'GO:0019693:ribose phosphate metabolic process (qval5.26E-8)', 'GO:0034220:ion transmembrane transport (qval1.05E-7)', 'GO:0009156:ribonucleoside monophosphate biosynthetic process (qval1.67E-7)', 'GO:1901135:carbohydrate derivative metabolic process (qval1.67E-7)', 'GO:0009127:purine nucleoside monophosphate biosynthetic process (qval2.02E-7)', 'GO:0009168:purine ribonucleoside monophosphate biosynthetic process (qval1.98E-7)', 'GO:0009124:nucleoside monophosphate biosynthetic process (qval2.9E-7)', 'GO:0090407:organophosphate biosynthetic process (qval3.71E-7)', 'GO:0015986:ATP synthesis coupled proton transport (qval4.19E-7)', 'GO:0015985:energy coupled proton transport, down electrochemical gradient (qval4.12E-7)', 'GO:0009152:purine ribonucleotide biosynthetic process (qval4.93E-7)', 'GO:0009260:ribonucleotide biosynthetic process (qval5.63E-7)', 'GO:0006164:purine nucleotide biosynthetic process (qval6.18E-7)', 'GO:0046390:ribose phosphate biosynthetic process (qval6.9E-7)', 'GO:0072522:purine-containing compound biosynthetic process (qval8.76E-7)', 'GO:0043094:cellular metabolic compound salvage (qval1.13E-6)', 'GO:0019637:organophosphate metabolic process (qval1.8E-6)', 'GO:0098662:inorganic cation transmembrane transport (qval1.98E-6)', 'GO:0098655:cation transmembrane transport (qval4.04E-6)', 'GO:0006753:nucleoside phosphate metabolic process (qval4.68E-6)', 'GO:0098660:inorganic ion transmembrane transport (qval5.83E-6)', 'GO:0007030:Golgi organization (qval6.05E-6)', 'GO:0009117:nucleotide metabolic process (qval1.72E-5)', 'GO:0055085:transmembrane transport (qval2.17E-5)', 'GO:0009165:nucleotide biosynthetic process (qval3.05E-5)', 'GO:1901293:nucleoside phosphate biosynthetic process (qval3.55E-5)', 'GO:0044281:small molecule metabolic process (qval7.6E-5)', 'GO:0022904:respiratory electron transport chain (qval2.3E-4)', 'GO:0031204:posttranslational protein targeting to membrane, translocation (qval2.87E-4)', 'GO:0007041:lysosomal transport (qval6.48E-4)', 'GO:0070972:protein localization to endoplasmic reticulum (qval7.09E-4)', 'GO:0006119:oxidative phosphorylation (qval8.43E-4)', 'GO:0042776:mitochondrial ATP synthesis coupled proton transport (qval8.32E-4)', 'GO:0017144:drug metabolic process (qval9.06E-4)', 'GO:1902410:mitotic cytokinetic process (qval9.79E-4)', 'GO:0000911:cytokinesis by cell plate formation (qval9.67E-4)', 'GO:0032506:cytokinetic process (qval9.55E-4)', 'GO:0006108:malate metabolic process (qval9.88E-4)', 'GO:0009132:nucleoside diphosphate metabolic process (qval1.19E-3)', 'GO:0006661:phosphatidylinositol biosynthetic process (qval1.72E-3)', 'GO:0042147:retrograde transport, endosome to Golgi (qval1.7E-3)', 'GO:0006811:ion transport (qval1.92E-3)', 'GO:0022900:electron transport chain (qval2.01E-3)', 'GO:1901264:carbohydrate derivative transport (qval2.53E-3)', 'GO:0006812:cation transport (qval2.75E-3)', 'GO:0016482:cytosolic transport (qval3.69E-3)', 'GO:0034613:cellular protein localization (qval4.02E-3)', 'GO:0034404:nucleobase-containing small molecule biosynthetic process (qval4.05E-3)', 'GO:0006497:protein lipidation (qval4.31E-3)', 'GO:0070727:cellular macromolecule localization (qval4.63E-3)', 'GO:0006090:pyruvate metabolic process (qval5E-3)', 'GO:0015780:nucleotide-sugar transmembrane transport (qval5.11E-3)', 'GO:0006165:nucleoside diphosphate phosphorylation (qval5.56E-3)', 'GO:0007034:vacuolar transport (qval5.63E-3)', 'GO:0006892:post-Golgi vesicle-mediated transport (qval5.79E-3)', 'GO:1901292:nucleoside phosphate catabolic process (qval6.17E-3)', 'GO:0006103:2-oxoglutarate metabolic process (qval6.13E-3)', 'GO:0006465:signal peptide processing (qval6.07E-3)', 'GO:0009060:aerobic respiration (qval6.05E-3)', 'GO:0046686:response to cadmium ion (qval6.28E-3)', 'GO:0046939:nucleotide phosphorylation (qval6.7E-3)', 'GO:0055114:oxidation-reduction process (qval7.12E-3)', 'GO:0006505:GPI anchor metabolic process (qval7.3E-3)', 'GO:0006506:GPI anchor biosynthetic process (qval7.23E-3)', 'GO:0034654:nucleobase-containing compound biosynthetic process (qval9.83E-3)', 'GO:0043648:dicarboxylic acid metabolic process (qval1.01E-2)', 'GO:0016050:vesicle organization (qval1E-2)', 'GO:0072599:establishment of protein localization to endoplasmic reticulum (qval1.08E-2)', 'GO:0045047:protein targeting to ER (qval1.07E-2)', 'GO:0006616:SRP-dependent cotranslational protein targeting to membrane, translocation (qval1.07E-2)', 'GO:0006531:aspartate metabolic process (qval1.06E-2)', 'GO:0008333:endosome to lysosome transport (qval1.05E-2)', 'GO:0009920:cell plate formation involved in plant-type cell wall biogenesis (qval1.04E-2)', 'GO:0010038:response to metal ion (qval1.11E-2)', 'GO:0016197:endosomal transport (qval1.22E-2)', 'GO:0006757:ATP generation from ADP (qval1.4E-2)', 'GO:0006096:glycolytic process (qval1.38E-2)', 'GO:0046031:ADP metabolic process (qval1.37E-2)', 'GO:0009135:purine nucleoside diphosphate metabolic process (qval1.36E-2)', 'GO:0009179:purine ribonucleoside diphosphate metabolic process (qval1.35E-2)', 'GO:0042866:pyruvate biosynthetic process (qval1.53E-2)', 'GO:0009225:nucleotide-sugar metabolic process (qval1.52E-2)', 'GO:0009185:ribonucleoside diphosphate metabolic process (qval1.51E-2)', 'GO:0048868:pollen tube development (qval1.62E-2)', 'GO:0046434:organophosphate catabolic process (qval1.81E-2)', 'GO:0015980:energy derivation by oxidation of organic compounds (qval2.16E-2)', 'GO:0050792:regulation of viral process (qval2.16E-2)', 'GO:0043001:Golgi to plasma membrane protein transport (qval2.14E-2)', 'GO:0015774:polysaccharide transport (qval2.13E-2)', 'GO:0006120:mitochondrial electron transport, NADH to ubiquinone (qval2.46E-2)', 'GO:0009166:nucleotide catabolic process (qval2.64E-2)', 'GO:0006101:citrate metabolic process (qval2.9E-2)', 'GO:0006099:tricarboxylic acid cycle (qval2.88E-2)', 'GO:0046474:glycerophospholipid biosynthetic process (qval2.91E-2)', 'GO:0045333:cellular respiration (qval3.78E-2)']</t>
        </is>
      </c>
      <c r="V2" s="3">
        <f>hyperlink("https://spiral.technion.ac.il/results/MTAwMDAwNw==/1/GOResultsFUNCTION","link")</f>
        <v/>
      </c>
      <c r="W2" t="inlineStr">
        <is>
          <t>['GO:0008137:NADH dehydrogenase (ubiquinone) activity (qval8.63E-8)', 'GO:0050136:NADH dehydrogenase (quinone) activity (qval4.31E-8)', 'GO:0005507:copper ion binding (qval8.49E-7)', 'GO:0016655:oxidoreductase activity, acting on NAD(P)H, quinone or similar compound as acceptor (qval6.48E-7)', 'GO:0003954:NADH dehydrogenase activity (qval7.67E-7)', 'GO:0046872:metal ion binding (qval3.43E-6)', 'GO:0044769:ATPase activity, coupled to transmembrane movement of ions, rotational mechanism (qval4.23E-6)', 'GO:0043169:cation binding (qval4.92E-6)', 'GO:0016651:oxidoreductase activity, acting on NAD(P)H (qval4.91E-5)', 'GO:0046933:proton-transporting ATP synthase activity, rotational mechanism (qval5.65E-5)', 'GO:0043167:ion binding (qval1.86E-4)', 'GO:0046961:proton-transporting ATPase activity, rotational mechanism (qval5.77E-4)', 'GO:0015078:proton transmembrane transporter activity (qval3.04E-3)', 'GO:0019829:cation-transporting ATPase activity (qval3.14E-3)', 'GO:0050897:cobalt ion binding (qval3.21E-3)', 'GO:0046914:transition metal ion binding (qval3.04E-3)', 'GO:0042625:ATPase coupled ion transmembrane transporter activity (qval4.02E-3)', 'GO:0022853:active ion transmembrane transporter activity (qval3.79E-3)', 'GO:0022804:active transmembrane transporter activity (qval6.65E-3)', 'GO:0003924:GTPase activity (qval7.4E-3)', 'GO:0015077:monovalent inorganic cation transmembrane transporter activity (qval1.8E-2)', 'GO:0005338:nucleotide-sugar transmembrane transporter activity (qval1.83E-2)', 'GO:0051219:phosphoprotein binding (qval1.97E-2)', 'GO:0016615:malate dehydrogenase activity (qval1.89E-2)', 'GO:0045309:protein phosphorylated amino acid binding (qval1.81E-2)', 'GO:0015075:ion transmembrane transporter activity (qval2.09E-2)', 'GO:0017111:nucleoside-triphosphatase activity (qval2.29E-2)', 'GO:0016462:pyrophosphatase activity (qval2.92E-2)', 'GO:0036442:proton-exporting ATPase activity (qval3.09E-2)', 'GO:0016818:hydrolase activity, acting on acid anhydrides, in phosphorus-containing anhydrides (qval3.13E-2)', 'GO:0005215:transporter activity (qval3.24E-2)', 'GO:1901505:carbohydrate derivative transmembrane transporter activity (qval3.25E-2)', 'GO:0016817:hydrolase activity, acting on acid anhydrides (qval3.25E-2)', 'GO:0004069:L-aspartate:2-oxoglutarate aminotransferase activity (qval3.18E-2)', 'GO:0005484:SNAP receptor activity (qval3.22E-2)', 'GO:0015932:nucleobase-containing compound transmembrane transporter activity (qval3.21E-2)', 'GO:0015405:P-P-bond-hydrolysis-driven transmembrane transporter activity (qval3.49E-2)', 'GO:0005515:protein binding (qval3.6E-2)', 'GO:0015399:primary active transmembrane transporter activity (qval3.56E-2)', 'GO:0000035:acyl binding (qval3.65E-2)', 'GO:0015165:pyrimidine nucleotide-sugar transmembrane transporter activity (qval4.32E-2)', 'GO:0022857:transmembrane transporter activity (qval4.59E-2)', 'GO:0043492:ATPase activity, coupled to movement of substances (qval4.96E-2)', 'GO:0042626:ATPase activity, coupled to transmembrane movement of substances (qval4.84E-2)', 'GO:0005488:binding (qval5.31E-2)', 'GO:0005509:calcium ion binding (qval5.23E-2)']</t>
        </is>
      </c>
      <c r="X2" s="3">
        <f>hyperlink("https://spiral.technion.ac.il/results/MTAwMDAwNw==/1/GOResultsCOMPONENT","link")</f>
        <v/>
      </c>
      <c r="Y2" t="inlineStr">
        <is>
          <t>['GO:0098796:membrane protein complex (qval4.62E-63)', 'GO:0044444:cytoplasmic part (qval8.79E-58)', 'GO:0044425:membrane part (qval2.7E-48)', 'GO:0098800:inner mitochondrial membrane protein complex (qval3.84E-35)', 'GO:0005794:Golgi apparatus (qval3.58E-35)', 'GO:0005829:cytosol (qval2.34E-31)', 'GO:0044446:intracellular organelle part (qval1.73E-30)', 'GO:0044422:organelle part (qval1.85E-30)', 'GO:0032991:protein-containing complex (qval2.51E-30)', 'GO:0044455:mitochondrial membrane part (qval1.19E-29)', 'GO:0098803:respiratory chain complex (qval2.12E-29)', 'GO:0098798:mitochondrial protein complex (qval4.14E-29)', 'GO:0005783:endoplasmic reticulum (qval1.18E-27)', 'GO:1990204:oxidoreductase complex (qval8.83E-27)', 'GO:0044431:Golgi apparatus part (qval1.27E-26)', 'GO:0044429:mitochondrial part (qval6.26E-26)', 'GO:0016020:membrane (qval6.19E-26)', 'GO:0044432:endoplasmic reticulum part (qval2.5E-25)', 'GO:0045271:respiratory chain complex I (qval2.21E-24)', 'GO:0005747:mitochondrial respiratory chain complex I (qval2.1E-24)', 'GO:0030964:NADH dehydrogenase complex (qval2E-24)', 'GO:0031090:organelle membrane (qval8.59E-20)', 'GO:0030117:membrane coat (qval2.89E-18)', 'GO:0030126:COPI vesicle coat (qval3.44E-16)', 'GO:0030120:vesicle coat (qval3.85E-16)', 'GO:0005886:plasma membrane (qval5.14E-15)', 'GO:0045259:proton-transporting ATP synthase complex (qval1.26E-14)', 'GO:0005753:mitochondrial proton-transporting ATP synthase complex (qval1.22E-14)', 'GO:0044433:cytoplasmic vesicle part (qval1.67E-14)', 'GO:0098588:bounding membrane of organelle (qval3.07E-14)', 'GO:1902494:catalytic complex (qval3.35E-13)', 'GO:0044424:intracellular part (qval1.57E-12)', 'GO:0016469:proton-transporting two-sector ATPase complex (qval1.62E-11)', 'GO:0031966:mitochondrial membrane (qval2.08E-11)', 'GO:0031982:vesicle (qval3.93E-11)', 'GO:0033178:proton-transporting two-sector ATPase complex, catalytic domain (qval6.75E-11)', 'GO:0031410:cytoplasmic vesicle (qval6.83E-11)', 'GO:0097708:intracellular vesicle (qval7.1E-11)', 'GO:0005774:vacuolar membrane (qval7.22E-11)', 'GO:0098791:Golgi subcompartment (qval8.59E-11)', 'GO:0044437:vacuolar part (qval9.95E-11)', 'GO:0044464:cell part (qval2.22E-10)', 'GO:0098805:whole membrane (qval3.29E-10)', 'GO:0005789:endoplasmic reticulum membrane (qval1.27E-9)', 'GO:0005739:mitochondrion (qval5E-9)', 'GO:0072546:ER membrane protein complex (qval1.89E-8)', 'GO:0005768:endosome (qval4.04E-8)', 'GO:0000275:mitochondrial proton-transporting ATP synthase complex, catalytic core F(1) (qval7.14E-8)', 'GO:0030134:COPII-coated ER to Golgi transport vesicle (qval3.2E-7)', 'GO:0005773:vacuole (qval4.53E-7)', 'GO:0031984:organelle subcompartment (qval5.46E-7)', 'GO:0005798:Golgi-associated vesicle (qval9.44E-7)', 'GO:0045261:proton-transporting ATP synthase complex, catalytic core F(1) (qval1.97E-6)', 'GO:0030135:coated vesicle (qval2.39E-6)', 'GO:0045275:respiratory chain complex III (qval3.47E-6)', 'GO:0005750:mitochondrial respiratory chain complex III (qval3.4E-6)', 'GO:0005802:trans-Golgi network (qval3.83E-6)', 'GO:0000139:Golgi membrane (qval6.96E-6)', 'GO:0043227:membrane-bounded organelle (qval1.54E-5)', 'GO:0070069:cytochrome complex (qval2.12E-5)', 'GO:0030008:TRAPP complex (qval2.13E-5)', 'GO:0043229:intracellular organelle (qval2.78E-5)', 'GO:0031985:Golgi cisterna (qval3.09E-5)', 'GO:0043226:organelle (qval3.07E-5)', 'GO:0043231:intracellular membrane-bounded organelle (qval3.16E-5)', 'GO:0030054:cell junction (qval4.9E-5)', 'GO:0005911:cell-cell junction (qval4.83E-5)', 'GO:0009506:plasmodesma (qval4.76E-5)', 'GO:0099023:tethering complex (qval5.38E-5)', 'GO:0005793:endoplasmic reticulum-Golgi intermediate compartment (qval8.95E-5)', 'GO:0009504:cell plate (qval1.27E-4)', 'GO:0033180:proton-transporting V-type ATPase, V1 domain (qval6.09E-4)', 'GO:0005788:endoplasmic reticulum lumen (qval6E-4)', 'GO:0005784:Sec61 translocon complex (qval5.92E-4)', 'GO:0071256:translocon complex (qval5.84E-4)', 'GO:0033177:proton-transporting two-sector ATPase complex, proton-transporting domain (qval6.23E-4)', 'GO:0032588:trans-Golgi network membrane (qval6.15E-4)', 'GO:0000276:mitochondrial proton-transporting ATP synthase complex, coupling factor F(o) (qval1.38E-3)', 'GO:0045263:proton-transporting ATP synthase complex, coupling factor F(o) (qval2.68E-3)', 'GO:0031227:intrinsic component of endoplasmic reticulum membrane (qval3.64E-3)', 'GO:0005737:cytoplasm (qval4.01E-3)', 'GO:0005787:signal peptidase complex (qval4.44E-3)', 'GO:1905368:peptidase complex (qval4.69E-3)', 'GO:0045265:proton-transporting ATP synthase, stator stalk (qval5.86E-3)', 'GO:0000274:mitochondrial proton-transporting ATP synthase, stator stalk (qval5.79E-3)', 'GO:0000137:Golgi cis cisterna (qval7.99E-3)', 'GO:0005740:mitochondrial envelope (qval9.71E-3)']</t>
        </is>
      </c>
    </row>
    <row r="3">
      <c r="A3" s="1" t="n">
        <v>2</v>
      </c>
      <c r="B3" t="n">
        <v>22284</v>
      </c>
      <c r="C3" t="n">
        <v>4255</v>
      </c>
      <c r="D3" t="n">
        <v>91</v>
      </c>
      <c r="E3" t="n">
        <v>8190</v>
      </c>
      <c r="F3" t="n">
        <v>361</v>
      </c>
      <c r="G3" t="n">
        <v>3095</v>
      </c>
      <c r="H3" t="n">
        <v>71</v>
      </c>
      <c r="I3" t="n">
        <v>509</v>
      </c>
      <c r="J3" s="2" t="n">
        <v>-2493</v>
      </c>
      <c r="K3" t="n">
        <v>0.296</v>
      </c>
      <c r="L3" t="inlineStr">
        <is>
          <t>AAE3,ABI1,ABI2,ACX1,ADT3,AFP3,AHK3,ALDH7B4,ALIS1,AML3,APR1,APS1,APUM5,AR791,ARSK1,AT1G03740,AT1G04770,AT1G08315,AT1G10890,AT1G12760,AT1G13360,AT1G13990,AT1G16320,AT1G16670,AT1G21580,AT1G22470,AT1G22930,AT1G23040,AT1G23440,AT1G25550,AT1G25682,AT1G26580,AT1G27150,AT1G27290,AT1G28190,AT1G32120,AT1G34300,AT1G47530,AT1G53050,AT1G53560,AT1G55680,AT1G56140,AT1G58235,AT1G60730,AT1G61690,AT1G61890,AT1G62370,AT1G66880,AT1G69450,AT1G70160,AT1G71240,AT1G73920,AT1G76980,AT1G78070,AT1G78420,AT2G04400,AT2G06025,AT2G16710,AT2G16790,AT2G20920,AT2G22880,AT2G23090,AT2G23120,AT2G27290,AT2G27830,AT2G30550,AT2G31130,AT2G32150,AT2G33700,AT2G36220,AT2G39270,AT2G41705,AT2G41870,AT2G42750,AT2G46550,AT3G01430,AT3G05165,AT3G06620,AT3G07565,AT3G09085,AT3G11340,AT3G12620,AT3G13040,AT3G19030,AT3G21690,AT3G21710,AT3G24740,AT3G25840,AT3G47160,AT3G47550,AT3G47680,AT3G48050,AT3G49590,AT3G50910,AT3G51500,AT3G51890,AT3G52105,AT3G52710,AT3G52740,AT3G57750,AT3G59210,AT3G59710,AT3G60300,AT3G60690,AT3G62920,AT4G01960,AT4G02920,AT4G03260,AT4G13180,AT4G13530,AT4G17140,AT4G17840,AT4G19140,AT4G21580,AT4G22530,AT4G23050,AT4G26060,AT4G27020,AT4G28260,AT4G29950,AT4G30390,AT4G31860,AT4G32440,AT4G32480,AT4G33540,AT4G33565,AT4G34140,AT4G34180,AT4G38060,AT4G38980,AT4G40080,AT5G01850,AT5G02230,AT5G03380,AT5G03560,AT5G03905,AT5G04020,AT5G05600,AT5G07890,AT5G12190,AT5G12340,AT5G12400,AT5G14105,AT5G16680,AT5G17460,AT5G19230,AT5G19440,AT5G19850,AT5G19855,AT5G21280,AT5G25280,AT5G26770,AT5G27760,AT5G35320,AT5G37740,AT5G40340,AT5G41350,AT5G42390,AT5G43260,AT5G43560,AT5G46780,AT5G47860,AT5G53050,AT5G53330,AT5G53440,AT5G57035,AT5G57040,AT5G57860,AT5G57910,AT5G58620,AT5G58787,AT5G58800,AT5G61820,AT5G64250,ATARLA1C,ATCOL4,ATCRT1,ATG12A,ATG18F,ATG8B,ATG8E,ATG8F,ATG8H,ATHB-6,ATJ10,ATJ20,ATNAC2,ATTIL,ATY1', "B''ALPHA", "B'ETA", 'BAP1,BBX20,BHLH125,BIL4,BLH10,BPS1,BZIP25,CAD1,CAF1-6,CBL4,CHIP,CIPK10,CIPK14,CIPK15,CIPK21,CIPK6,CKL13,CLC-A,CLPD,CMTA5,COL13,COL9,COX17-1,COX19-2,CPK7,CRY2,CXE12,CYP94B3,DGD1,DOT2,ECI1,EIL3,ERD10,ERF113,FAB1A,FCA,FRS7,GDPD4,GPDHC1,GPK1,GPX6,GRXC6,GSTF8,GSTU24,GSTU8,HAB1,HAT22,HGO,HIPP25,HSFA4C,HUA2,IAA16,ILL4,IQD22,ISCA,ISPH,KING1,KNAT3,KRP1,LEA4-5,LOG2,LOG7,LON2,LSU3,MAP3KA,MAPKKK13,MBD1,MBD10,MBF1B,MED26B,MIP1,ML1,ML5,MSRB1,NAC055,NAC072,NET1D,NLP7,NTMC2T5.1,NUDT17,NUDT18,OBE1,OR23,P4H9,PAHX,PANK1,PAPS2,PDS1,PEPR1,PER62,PIP5K1,PIP5K9,PNC2,POT6,PRS1,PUB44,PVA41,PYL5,PYM,Phox4,RABF2B,RAP2-6,RAP2-9,RHF2A,RIE1,RIN2,RPL10C,RPT1B,RTFL17,RTNLB16,RVE2,SAC2,SAC5,SAP3,SAP4,SAP5,SAP6,SAP7,SAP9,SAT32,SAT5,SDP1,SEC1B,SFH5,SIS,SMP1,SOUL-1,SPA1,SPE2,SR30,SRX,SSL12,SSP5,STOP1,STP13,SYP21,TCP13,TEM1,TFB1-3,TGA1,TGA10,TGA9,TIM14-3,TLP1,TOC159,TOM20-4,TOPP3,TOPP8,TPS10,TRB2,TSB1,TULP1,TULP9,TXR1,TZP,UBL5,UGT72B1,UPF3,VPS60.2,WAKL14,WAP,WRKY25,WRKY4,WRKY47,XERO2,XI-1,XTH30,ZHD11,ZIFL1,emb1441</t>
        </is>
      </c>
      <c r="M3" t="inlineStr">
        <is>
          <t>[(2, 1), (2, 8), (6, 1), (6, 3), (6, 8), (6, 10), (6, 24), (6, 27), (6, 39), (6, 43), (6, 65), (6, 71), (6, 74), (6, 81), (6, 82), (6, 90), (7, 1), (7, 8), (9, 8), (9, 65), (12, 8), (13, 1), (13, 8), (13, 10), (13, 24), (13, 27), (13, 39), (13, 43), (13, 65), (13, 74), (13, 82), (17, 1), (17, 8), (17, 65), (21, 1), (21, 8), (25, 1), (25, 8), (25, 10), (25, 24), (25, 27), (25, 39), (25, 43), (25, 65), (25, 74), (25, 81), (25, 82), (26, 1), (26, 3), (26, 5), (26, 8), (26, 10), (26, 16), (26, 24), (26, 27), (26, 32), (26, 34), (26, 39), (26, 41), (26, 43), (26, 65), (26, 66), (26, 71), (26, 74), (26, 81), (26, 82), (26, 84), (26, 90), (28, 1), (28, 3), (28, 8), (28, 10), (28, 16), (28, 24), (28, 27), (28, 32), (28, 34), (28, 39), (28, 41), (28, 43), (28, 65), (28, 66), (28, 71), (28, 74), (28, 81), (28, 82), (28, 84), (28, 90), (30, 1), (30, 8), (30, 10), (30, 24), (30, 27), (30, 39), (30, 43), (30, 65), (30, 82), (31, 1), (31, 3), (31, 5), (31, 8), (31, 10), (31, 16), (31, 24), (31, 27), (31, 32), (31, 34), (31, 39), (31, 41), (31, 43), (31, 65), (31, 66), (31, 71), (31, 74), (31, 75), (31, 81), (31, 82), (31, 84), (31, 90), (33, 1), (33, 8), (35, 1), (35, 3), (35, 8), (35, 10), (35, 16), (35, 24), (35, 27), (35, 34), (35, 39), (35, 43), (35, 65), (35, 66), (35, 71), (35, 74), (35, 81), (35, 82), (35, 84), (35, 90), (37, 1), (37, 3), (37, 8), (37, 10), (37, 16), (37, 24), (37, 27), (37, 34), (37, 39), (37, 41), (37, 43), (37, 65), (37, 66), (37, 71), (37, 74), (37, 81), (37, 82), (37, 84), (37, 90), (38, 1), (38, 8), (38, 10), (38, 16), (38, 24), (38, 27), (38, 39), (38, 43), (38, 65), (38, 74), (38, 81), (38, 82), (38, 90), (40, 1), (40, 8), (40, 39), (40, 65), (40, 82), (42, 1), (42, 3), (42, 8), (42, 10), (42, 16), (42, 24), (42, 27), (42, 32), (42, 34), (42, 39), (42, 41), (42, 43), (42, 65), (42, 66), (42, 71), (42, 74), (42, 81), (42, 82), (42, 84), (42, 90), (44, 1), (44, 8), (44, 10), (44, 16), (44, 24), (44, 27), (44, 34), (44, 39), (44, 43), (44, 65), (44, 74), (44, 81), (44, 82), (44, 90), (45, 1), (45, 8), (45, 10), (45, 24), (45, 27), (45, 39), (45, 65), (45, 74), (45, 82), (48, 1), (48, 8), (48, 24), (48, 27), (48, 39), (48, 43), (48, 65), (48, 82), (49, 1), (49, 3), (49, 8), (49, 10), (49, 16), (49, 24), (49, 27), (49, 39), (49, 43), (49, 65), (49, 74), (49, 81), (49, 82), (49, 90), (50, 10), (50, 82), (51, 1), (51, 8), (51, 10), (51, 16), (51, 24), (51, 27), (51, 39), (51, 43), (51, 65), (51, 74), (51, 81), (51, 82), (51, 90), (52, 1), (52, 8), (52, 10), (52, 27), (52, 39), (52, 65), (52, 82), (54, 1), (54, 8), (54, 10), (54, 39), (54, 65), (54, 82), (55, 1), (55, 3), (55, 8), (55, 10), (55, 16), (55, 24), (55, 27), (55, 34), (55, 39), (55, 41), (55, 43), (55, 65), (55, 66), (55, 71), (55, 74), (55, 81), (55, 82), (55, 84), (55, 90), (56, 1), (56, 8), (56, 10), (56, 24), (56, 27), (56, 39), (56, 43), (56, 65), (56, 81), (56, 82), (56, 90), (57, 1), (57, 8), (57, 10), (57, 16), (57, 24), (57, 27), (57, 34), (57, 39), (57, 43), (57, 65), (57, 74), (57, 81), (57, 82), (57, 90), (58, 1), (58, 8), (58, 10), (58, 16), (58, 24), (58, 27), (58, 39), (58, 43), (58, 65), (58, 74), (58, 81), (58, 82), (58, 90), (60, 1), (60, 8), (60, 65), (61, 1), (61, 8), (61, 39), (61, 65), (61, 82), (62, 65), (63, 1), (63, 8), (63, 24), (63, 65), (64, 1), (64, 3), (64, 8), (64, 10), (64, 16), (64, 24), (64, 27), (64, 32), (64, 34), (64, 39), (64, 41), (64, 43), (64, 46), (64, 65), (64, 66), (64, 71), (64, 74), (64, 81), (64, 82), (64, 84), (64, 90), (67, 1), (67, 3), (67, 8), (67, 10), (67, 16), (67, 24), (67, 27), (67, 34), (67, 39), (67, 43), (67, 65), (67, 66), (67, 71), (67, 74), (67, 81), (67, 82), (67, 84), (67, 90), (68, 1), (68, 65), (69, 1), (69, 8), (69, 10), (69, 24), (69, 27), (69, 39), (69, 65), (69, 74), (69, 82), (72, 8), (72, 39), (72, 65), (72, 82), (77, 65), (78, 1), (78, 8), (78, 10), (78, 16), (78, 24), (78, 27), (78, 39), (78, 43), (78, 65), (78, 66), (78, 74), (78, 81), (78, 82), (78, 84), (78, 90), (79, 1), (79, 3), (79, 5), (79, 8), (79, 10), (79, 16), (79, 24), (79, 27), (79, 32), (79, 34), (79, 39), (79, 41), (79, 43), (79, 65), (79, 66), (79, 71), (79, 74), (79, 81), (79, 82), (79, 84), (79, 90), (80, 1), (80, 8), (80, 10), (80, 16), (80, 24), (80, 27), (80, 32), (80, 34), (80, 39), (80, 41), (80, 43), (80, 65), (80, 66), (80, 74), (80, 81), (80, 82), (80, 84), (80, 90), (83, 1), (83, 3), (83, 8), (83, 10), (83, 16), (83, 24), (83, 27), (83, 32), (83, 34), (83, 39), (83, 41), (83, 43), (83, 65), (83, 66), (83, 71), (83, 74), (83, 81), (83, 82), (83, 84), (83, 90), (85, 1), (85, 3), (85, 5), (85, 8), (85, 10), (85, 16), (85, 24), (85, 27), (85, 34), (85, 39), (85, 41), (85, 43), (85, 65), (85, 66), (85, 71), (85, 74), (85, 75), (85, 81), (85, 82), (85, 84), (85, 90), (86, 65), (89, 1), (89, 3), (89, 8), (89, 10), (89, 16), (89, 24), (89, 27), (89, 34), (89, 39), (89, 41), (89, 43), (89, 65), (89, 66), (89, 71), (89, 74), (89, 81), (89, 82), (89, 84), (89, 90)]</t>
        </is>
      </c>
      <c r="N3" t="n">
        <v>2554</v>
      </c>
      <c r="O3" t="n">
        <v>0.5</v>
      </c>
      <c r="P3" t="n">
        <v>0.9</v>
      </c>
      <c r="Q3" t="n">
        <v>3</v>
      </c>
      <c r="R3" t="n">
        <v>10000</v>
      </c>
      <c r="S3" t="inlineStr">
        <is>
          <t>06/05/2024, 15:33:31</t>
        </is>
      </c>
      <c r="T3" s="3">
        <f>hyperlink("https://spiral.technion.ac.il/results/MTAwMDAwNw==/2/GOResultsPROCESS","link")</f>
        <v/>
      </c>
      <c r="U3" t="inlineStr">
        <is>
          <t>['GO:0042221:response to chemical (qval6.38E-5)', 'GO:0009628:response to abiotic stimulus (qval8.47E-5)', 'GO:0009414:response to water deprivation (qval1.74E-4)', 'GO:0050896:response to stimulus (qval1.74E-4)', 'GO:0009415:response to water (qval1.4E-4)', 'GO:0010035:response to inorganic substance (qval3.32E-3)', 'GO:0001101:response to acid chemical (qval2.86E-3)', 'GO:0006950:response to stress (qval2.61E-3)', 'GO:0097305:response to alcohol (qval6.91E-3)', 'GO:0071453:cellular response to oxygen levels (qval1.04E-2)', 'GO:0006970:response to osmotic stress (qval1.17E-2)', 'GO:0009737:response to abscisic acid (qval1.55E-2)', 'GO:0009651:response to salt stress (qval1.6E-2)', 'GO:0033993:response to lipid (qval1.55E-2)', 'GO:0070887:cellular response to chemical stimulus (qval1.75E-2)', 'GO:0000398:mRNA splicing, via spliceosome (qval2E-2)', 'GO:0070482:response to oxygen levels (qval1.91E-2)', 'GO:1901564:organonitrogen compound metabolic process (qval2.19E-2)', 'GO:0071456:cellular response to hypoxia (qval2.14E-2)', 'GO:0036294:cellular response to decreased oxygen levels (qval2.25E-2)', 'GO:0009987:cellular process (qval2.75E-2)', 'GO:0006464:cellular protein modification process (qval2.66E-2)', 'GO:0036211:protein modification process (qval2.55E-2)', 'GO:0051716:cellular response to stimulus (qval2.45E-2)', 'GO:0006397:mRNA processing (qval2.44E-2)', 'GO:0019538:protein metabolic process (qval2.37E-2)', 'GO:0006796:phosphate-containing compound metabolic process (qval2.53E-2)', 'GO:0006470:protein dephosphorylation (qval3.1E-2)', 'GO:0009072:aromatic amino acid family metabolic process (qval2.99E-2)', 'GO:0009074:aromatic amino acid family catabolic process (qval3.46E-2)', 'GO:0001666:response to hypoxia (qval3.4E-2)', 'GO:1901700:response to oxygen-containing compound (qval3.43E-2)', 'GO:0016054:organic acid catabolic process (qval3.54E-2)', 'GO:0046395:carboxylic acid catabolic process (qval3.44E-2)', 'GO:0044267:cellular protein metabolic process (qval3.38E-2)', 'GO:0036293:response to decreased oxygen levels (qval3.34E-2)', 'GO:0000377:RNA splicing, via transesterification reactions with bulged adenosine as nucleophile (qval3.36E-2)', 'GO:0000375:RNA splicing, via transesterification reactions (qval3.27E-2)', 'GO:0006793:phosphorus metabolic process (qval3.24E-2)', 'GO:0016310:phosphorylation (qval3.69E-2)', 'GO:0008150:biological_process (qval3.66E-2)', 'GO:0008380:RNA splicing (qval5E-2)', 'GO:0006559:L-phenylalanine catabolic process (qval6.35E-2)', 'GO:1902222:erythrose 4-phosphate/phosphoenolpyruvate family amino acid catabolic process (qval6.21E-2)', 'GO:0006558:L-phenylalanine metabolic process (qval6.25E-2)', 'GO:1902221:erythrose 4-phosphate/phosphoenolpyruvate family amino acid metabolic process (qval6.12E-2)', 'GO:0006468:protein phosphorylation (qval6.75E-2)', 'GO:0006995:cellular response to nitrogen starvation (qval6.94E-2)', 'GO:0009267:cellular response to starvation (qval7.05E-2)', 'GO:0042594:response to starvation (qval7.85E-2)', 'GO:0016071:mRNA metabolic process (qval8.1E-2)', 'GO:0080167:response to karrikin (qval9.55E-2)', 'GO:0043412:macromolecule modification (qval9.37E-2)']</t>
        </is>
      </c>
      <c r="V3" s="3">
        <f>hyperlink("https://spiral.technion.ac.il/results/MTAwMDAwNw==/2/GOResultsFUNCTION","link")</f>
        <v/>
      </c>
      <c r="W3" t="inlineStr">
        <is>
          <t>['GO:0004722:protein serine/threonine phosphatase activity (qval4.4E-3)', 'GO:0005515:protein binding (qval2.24E-2)', 'GO:0004721:phosphoprotein phosphatase activity (qval5.11E-2)', 'GO:0016301:kinase activity (qval2.02E-1)', 'GO:0016307:phosphatidylinositol phosphate kinase activity (qval3.83E-1)']</t>
        </is>
      </c>
      <c r="X3" s="3">
        <f>hyperlink("https://spiral.technion.ac.il/results/MTAwMDAwNw==/2/GOResultsCOMPONENT","link")</f>
        <v/>
      </c>
      <c r="Y3" t="inlineStr">
        <is>
          <t>['GO:0005737:cytoplasm (qval1.07E-2)', 'GO:0016604:nuclear body (qval9.65E-3)', 'GO:0005634:nucleus (qval2.86E-2)', 'GO:0044464:cell part (qval2.7E-2)', 'GO:1903293:phosphatase complex (qval2.21E-2)', 'GO:0008287:protein serine/threonine phosphatase complex (qval1.84E-2)', 'GO:0044424:intracellular part (qval3.37E-2)', 'GO:0016607:nuclear speck (qval6.67E-2)']</t>
        </is>
      </c>
    </row>
    <row r="4">
      <c r="A4" s="1" t="n">
        <v>3</v>
      </c>
      <c r="B4" t="n">
        <v>22284</v>
      </c>
      <c r="C4" t="n">
        <v>4255</v>
      </c>
      <c r="D4" t="n">
        <v>91</v>
      </c>
      <c r="E4" t="n">
        <v>8190</v>
      </c>
      <c r="F4" t="n">
        <v>1156</v>
      </c>
      <c r="G4" t="n">
        <v>3806</v>
      </c>
      <c r="H4" t="n">
        <v>80</v>
      </c>
      <c r="I4" t="n">
        <v>562</v>
      </c>
      <c r="J4" s="2" t="n">
        <v>-10061</v>
      </c>
      <c r="K4" t="n">
        <v>0.305</v>
      </c>
      <c r="L4" t="inlineStr">
        <is>
          <t>A3,AAE1,AAPT1,ABCG3,ACBP1,ACLB-1,ACO1,ACP1,ACP2,ACP3,ACR4,ACT7,ADH2,ADK1,ADK2,ADNT1,AFB3,AFB5,AGP9,AHL13,AHL5,AIP3,AKR4C11,AL1,AL3,ALDH10A8,ALDH22A1,ALE2,ALG11,ALG12,ALG9,ALIS2,AN,AOC4,AP5M,APS2,APT1,ARAC1,ARL2,ARP7,ARPC1A,ARPC1B,ASF1B,ASHH3,ASK6,ASK9,ASP5,AT1G01300,AT1G01730,AT1G01910,AT1G02290,AT1G04340,AT1G04430,AT1G04910,AT1G05070,AT1G05520,AT1G05720,AT1G05870,AT1G06515,AT1G06890,AT1G08110,AT1G08125,AT1G08530,AT1G08750,AT1G09150,AT1G09160,AT1G09580,AT1G09640,AT1G09660,AT1G09870,AT1G10850,AT1G11200,AT1G11360,AT1G12230,AT1G12500,AT1G12850,AT1G13000,AT1G13730,AT1G14180,AT1G14710,AT1G14910,AT1G15810,AT1G16040,AT1G16570,AT1G16690,AT1G16810,AT1G16870,AT1G17160,AT1G17430,AT1G17510,AT1G18340,AT1G18700,AT1G19130,AT1G19370,AT1G19430,AT1G19880,AT1G20410,AT1G20430,AT1G20540,AT1G21070,AT1G21480,AT1G21560,AT1G22170,AT1G22700,AT1G22790,AT1G24240,AT1G24360,AT1G25375,AT1G26850,AT1G27090,AT1G27190,AT1G27900,AT1G28120,AT1G29310,AT1G29470,AT1G29790,AT1G29960,AT1G30230,AT1G30300,AT1G30580,AT1G30630,AT1G30845,AT1G31150,AT1G31780,AT1G31850,AT1G33230,AT1G33360,AT1G34010,AT1G34020,AT1G34270,AT1G34350,AT1G34470,AT1G42430,AT1G42480,AT1G43580,AT1G44810,AT1G44835,AT1G45207,AT1G47640,AT1G48170,AT1G48230,AT1G48610,AT1G50120,AT1G50380,AT1G50510,AT1G50575,AT1G50710,AT1G51570,AT1G51630,AT1G51730,AT1G52360,AT1G52420,AT1G52600,AT1G52630,AT1G52670,AT1G54770,AT1G56020,AT1G57540,AT1G57600,AT1G57720,AT1G60070,AT1G60700,AT1G60995,AT1G62020,AT1G62330,AT1G62520,AT1G63110,AT1G64650,AT1G65270,AT1G66430,AT1G66530,AT1G67250,AT1G67590,AT1G67930,AT1G67950,AT1G68260,AT1G69330,AT1G71070,AT1G71900,AT1G72190,AT1G72480,AT1G72550,AT1G73320,AT1G73430,AT1G74910,AT1G75420,AT1G77260,AT1G77350,AT1G78150,AT1G79990,AT1G80170,AT1G80280,AT1G80700,AT2G01070,AT2G01630,AT2G02160,AT2G03350,AT2G04280,AT2G04845,AT2G13440,AT2G15240,AT2G15860,AT2G17340,AT2G18110,AT2G18245,AT2G18400,AT2G18910,AT2G19940,AT2G21160,AT2G21250,AT2G21380,AT2G22230,AT2G24060,AT2G24290,AT2G24440,AT2G25100,AT2G25280,AT2G25310,AT2G25480,AT2G25830,AT2G26110,AT2G26270,AT2G26810,AT2G27330,AT2G27460,AT2G28150,AT2G28310,AT2G29020,AT2G30105,AT2G30200,AT2G30460,AT2G31390,AT2G31670,AT2G32580,AT2G34040,AT2G34050,AT2G34300,AT2G35450,AT2G35470,AT2G36300,AT2G36360,AT2G36720,AT2G37585,AT2G39440,AT2G39445,AT2G39630,AT2G39750,AT2G40280,AT2G40290,AT2G41550,AT2G42190,AT2G42230,AT2G44065,AT2G45250,AT2G45700,AT2G46780,AT2G47640,AT3G02250,AT3G02420,AT3G02760,AT3G02900,AT3G04470,AT3G04830,AT3G05100,AT3G06130,AT3G06550,AT3G06600,AT3G07140,AT3G07180,AT3G07190,AT3G07210,AT3G07510,AT3G07950,AT3G08590,AT3G08630,AT3G08680,AT3G08880,AT3G08890,AT3G09690,AT3G09800,AT3G10630,AT3G11070,AT3G11500,AT3G12390,AT3G13235,AT3G14860,AT3G15090,AT3G15610,AT3G15690,AT3G15980,AT3G16060,AT3G16200,AT3G17120,AT3G17300,AT3G17365,AT3G17430,AT3G17940,AT3G18860,AT3G18940,AT3G19120,AT3G19515,AT3G19540,AT3G20260,AT3G20790,AT3G21100,AT3G21190,AT3G21390,AT3G21400,AT3G22520,AT3G23300,AT3G23660,AT3G24040,AT3G24760,AT3G25150,AT3G26370,AT3G26780,AT3G27230,AT3G27906,AT3G28720,AT3G30300,AT3G32930,AT3G43740,AT3G44150,AT3G44160,AT3G44330,AT3G44716,AT3G45230,AT3G45850,AT3G47590,AT3G48820,AT3G49310,AT3G49720,AT3G51050,AT3G51610,AT3G51980,AT3G52155,AT3G52930,AT3G53850,AT3G54080,AT3G54250,AT3G55140,AT3G55350,AT3G55490,AT3G56460,AT3G56580,AT3G56590,AT3G56750,AT3G56880,AT3G57220,AT3G57930,AT3G58140,AT3G58640,AT3G59110,AT3G59390,AT3G60320,AT3G60380,AT3G61610,AT3G62120,AT3G62220,AT3G62360,AT3G62570,AT3G62970,AT4G00420,AT4G00560,AT4G00740,AT4G00990,AT4G01210,AT4G01590,AT4G01810,AT4G04200,AT4G04614,AT4G05090,AT4G08310,AT4G08520,AT4G08960,AT4G09640,AT4G09810,AT4G10050,AT4G10300,AT4G10470,AT4G10890,AT4G12590,AT4G12700,AT4G13710,AT4G14145,AT4G14160,AT4G14360,AT4G14420,AT4G14570,AT4G15790,AT4G15930,AT4G16060,AT4G16180,AT4G16650,AT4G16710,AT4G17020,AT4G17150,AT4G17420,AT4G17960,AT4G18030,AT4G18060,AT4G19900,AT4G21460,AT4G22285,AT4G22290,AT4G23840,AT4G24530,AT4G24760,AT4G24840,AT4G25210,AT4G25870,AT4G26550,AT4G26620,AT4G27720,AT4G28070,AT4G28360,AT4G29520,AT4G29680,AT4G29735,AT4G29870,AT4G30620,AT4G30920,AT4G30996,AT4G31180,AT4G31310,AT4G31480,AT4G31490,AT4G31890,AT4G32285,AT4G32330,AT4G32390,AT4G32790,AT4G32900,AT4G33130,AT4G33380,AT4G33945,AT4G34215,AT4G34265,AT4G34270,AT4G35335,AT4G35785,AT4G35880,AT4G35980,AT4G36660,AT4G37110,AT4G37240,AT4G38040,AT4G38500,AT4G38520,AT4G39040,AT4G39150,AT4G39280,AT4G39570,AT4G39860,AT4G39900,AT4G40045,AT5G01020,AT5G01970,AT5G02410,AT5G02740,AT5G04060,AT5G04420,AT5G04710,AT5G05010,AT5G05830,AT5G06050,AT5G06060,AT5G06660,AT5G07140,AT5G07590,AT5G08100,AT5G08570,AT5G08580,AT5G09450,AT5G10020,AT5G10050,AT5G10160,AT5G10745,AT5G11560,AT5G11580,AT5G11640,AT5G11890,AT5G11980,AT5G12240,AT5G12260,AT5G12320,AT5G12440,AT5G12470,AT5G12850,AT5G13100,AT5G13260,AT5G14430,AT5G14680,AT5G15610,AT5G15880,AT5G16810,AT5G16890,AT5G17610,AT5G17620,AT5G18420,AT5G18520,AT5G19090,AT5G19130,AT5G19370,AT5G19510,AT5G19680,AT5G20580,AT5G20950,AT5G21060,AT5G21070,AT5G22050,AT5G23200,AT5G23550,AT5G23575,AT5G24840,AT5G25754,AT5G26710,AT5G26850,AT5G27430,AT5G27470,AT5G27490,AT5G27820,AT5G27830,AT5G33300,AT5G36210,AT5G36230,AT5G36290,AT5G38380,AT5G39800,AT5G40190,AT5G40830,AT5G40970,AT5G41670,AT5G41760,AT5G41950,AT5G42320,AT5G42470,AT5G42660,AT5G42765,AT5G42770,AT5G43822,AT5G43960,AT5G44320,AT5G44710,AT5G45420,AT5G46850,AT5G48020,AT5G48990,AT5G49100,AT5G49280,AT5G49540,AT5G49555,AT5G49945,AT5G49960,AT5G50000,AT5G50340,AT5G50420,AT5G51140,AT5G51150,AT5G52180,AT5G52280,AT5G53140,AT5G53620,AT5G54750,AT5G55125,AT5G56040,AT5G57370,AT5G57460,AT5G58030,AT5G58100,AT5G58640,AT5G58930,AT5G58990,AT5G59410,AT5G59740,AT5G60980,AT5G61240,AT5G61970,AT5G62550,AT5G62930,AT5G63350,AT5G64030,AT5G64600,AT5G64970,AT5G65740,AT5G65750,AT5G65760,AT5G65810,AT5G65960,AT5G66290,AT5G67130,ATAPY2,ATBIOF,ATEXO70D2,ATEYA,ATGT18,ATHRS1,ATJ16,ATL51,ATPHOS32,ATRBL11,AVP1,AtGH9B7,AtHip1,AtRGTB1,AtSec20', "B''BETA", "B''GAMMA", 'B3GALT10,B3GALT11,B3GALT12,B3GALT16,B3GALT18,BAG7,BASS2,BCA5,BCCP1,BETAA-AD,BETAC-AD,BGLU42,BHLH79,BIG3,BIO2,BOU,BRXL3,BXL6,BZIP61,BZR1,BZR2,CAC2,CAC3,CAS1,CBP20,CBR1,CCT1,CCT3,CCT4,CCT5,CCT6A,CCT6B,CCT7,CCT8,CDC37,CDC48A,CDI,CDKA-1,CDP1,CFIS2,CHLI1,CICDH,CID2,CKB3,CLASP,CLPP5,CML24,CMT2,CNX1,COBL7,COG4,COI1,COL3,COV1,CPI1,CRT1,CRT2,CRT3,CRY1,CSN2,CSN5A,CSP2,CSP4,CSTF50,CYB,CYCA2-3,CYCD4-1,CYCU3-1,CYOP,CYP18-2,CYP19-4,CYP20-1,CYP21-1,CYP21-3,CYP51G1,CYP72A7,D6PKL2,DAD1,DAD2,DCP5,DELTA-ADR,DET1,DEX1,DG1,DHAPRD,DI19-7,DIM,DIT1,DIT2-1,DJ1B,DRG1,DRP1A,DRT101,DUF7,E1 ALPHA,EBM,ECA3,ECA4,ECR,ECT5,EIF3B-2,EIF4E3,ELD1,ELF5A-2,EMB2756,EMB3003,EMB9,ENO2,ENO3,ENODL17,ERDJ2A,ERF014,ERF1-2,ETP2,EXO84C,EYE,FAS1,FATA,FAX3,FBA3,FBL10,FBL17,FEI1,FEI2,FIE,FK,FKBP15-1,FKBP15-2,FKBP20-1,FKBP42,FLA1,FLA4,FOLD2,FPS2,FTB,FTRC,FTSH11,FYPP3,GA2,GAE4,GAL1,GALAK,GAPC1,GASA4,GATA15,GAUT1,GAUT11,GAUT3,GAUT4,GAUT7,GAUT8,GAUT9,GCP4,GIL1,GIP1,GLDH,GLX2-2,GLYR1,GLYRS-1,GME,GNL1,GNTI,GONST3,GOS12,GPP2,GRF3,GRF5,GRH1,GRIP,GRXC4,GRXC5,GRXS17,GTG1,HAT1,HDA19,HHP5,HISN3,HMGB4,HMT-2,HOP1,HSK,HSP90-2,HTA9,HVA22A,HVA22C,IDM1,IMPL2,INVB,IQD30,IQD31,IQD32,IREH1,ISA1,ISPE,ISPF,KAB1,KAM1,KAO1,KAS III,KAS1,KAS2,KCR1,KDSA1,KDSA2,KDSB,KEA4,KEA6,KINB2,LACS6,LARP6B,LCKB2,LECRK82,LIP1P,LNG1,LPAT1,LPAT2,LPLAT2,LPXK,LRX5,LSM7,LTA2,LUL4,LYSA2,MAP65-1,MAP65-2,MAP70.1,MCC1,MCM5,MED20A,MED37E,MED37F,MED4,MED6,MEE5,METK4,MGP2,MGP4,MIS12,MLH1,MNS1,MNS2,MNS4,MNS5,MOD1,MPB2C,MPPA2,MPT3,MS1,MSRA5,MTHFR1,MTPC2,MitHPPK/DHPS,NACA3,NACA5,NAD-ME1,NAD-ME2,NADP-ME4,NAPRT1,NAT6,NDB1,NDPK2,NDPK3,NET1A,NFD2,NMT1,NRPE5A,NTMC2TYPE4,NTR1,NUP96,OGG1,ORC4,ORP1D,OS9,OSCA1,OST1A,OST1B,OST3B,OST48,OVA4,OXA1L,P4H3,PAA1,PAB1,PAB8,PABN1,PABN3,PAC1,PAD1,PAD2,PAE1,PAE2,PAF2,PAG1,PAPP5,PAT15,PAT20,PAT22,PBA1,PBB1,PBB2,PBC1,PBD2,PBE1,PBF1,PBG1,PCNA,PDCB5,PDE149,PDF2,PDH-E1 ALPHA,PDH-E1 BETA,PDIL1-4,PDIL1-6,PDIL2-1,PDIL2-3,PDIL5-2,PDIL5-4,PDPK1,PECT1,PER42,PEX14,PFD1,PFD3,PFD5,PFD6,PFK5,PFK6,PFP-ALPHA1,PFP-BETA1,PGDH1,PGK,PGK1,PGM1,PGM2,PGPS1,PHR2,PIGM,PIRL4,PKP1,PKP2,PM25,PMR6,PP2A2,PP2A4,PP2AA1,PP2AB1,PP7,PPA1,PPC1,PPT1,PPX1,PRA1B1,PRA1B2,PRA1B6,PRL1-IFG,PRMT14,PRP19B,PRS5,PRXIIE,PSAT2,PSL4,PSL5,PSP,PTB3,PUMP2,PUMP3,PUX4,PYRE-F,QSOX2,RABA1B,RABA2A,RABA4B,RABA5C,RABD2A,RABG3D,RABH1B,RAD23B,RAD23C,RAN3,RANBP1B,RAS1,RBG7,RBL10,RBP45A,REM19,RFNR2,RGTA1,RH15,RHM3,ROPGEF1,RPL13,RPL18,RPL21,RPL35C,RPL6C,RPN12A,RPN13,RPN1A,RPN1B,RPN2,RPN2A,RPN3A,RPN3B,RPN5A,RPN5B,RPN6,RPN7,RPN8A,RPN9A,RPN9B,RPS15AA,RPS17A,RPS17B,RPS31,RPS5,RPT2A,RPT2B,RPT4A,RPT4B,RPT5A,RPT5B,RPT6A,RS40,RTNLB4,S-ACP-DES5,SAMC2,SBT1.7,SBT2.5,SCAMP4,SCC3,SCD2,SCL30A,SCO3,SDC,SDF2,SDS,SEC13A,SEC31B,SEH1,SEN2,SETH3,SFGH,SGB1,SHA1,SHD,SHH1,SHM4,SKP1B,SKU5,SLY1,SMD3B,SMO1-1,SMO2-1,SMO2-2,SMT2,SMU1,SP1L3,SPP2,SPPL1,SPPL2,SPR1,SRP-54C,SSL3,STL2P,STR2,STR6,STT3A,STT3B,SUB1,SUVR2,SYNC1,TAF6,TBL13,TBL24,TBL35,TBL5,TCHQD,TCTP,TFCB,TGD1,TGD3,TH1,THO6,TIF3H1,TIF3K1,TKL-1,TMN1,TMN12,TMN3,TMN4,TMN6,TMN7,TMN8,TMN9,TOC34,TOM20-3,TON2,TOP6B,TOPP1,TOR1,TPR1,TRPA1,TSO1,TTL3,TUBA4,TUBA6,TUBB2,TUBB6,TUBB7,TUBB9,TUBG2,TXND9,Tudor1,UBC13,UBC2,UBQ4,UCH2,UDP-GALT1,UGGT,UGP2,UGT76C5,UKL1,UKL4,UNE16,UTR5,UXS1,VAMP713,VAMP721,VIP3,VPS26B,VPS52,VPS54,VSR3,VTC4,VTE3,WCRKC2,WRKY46,XK-2,XXT2,ZCW7,emb1027,emb1345,emb1427,emb2191,emb2737,emb2768,iqd17,mMDH1</t>
        </is>
      </c>
      <c r="M4" t="inlineStr">
        <is>
          <t>[(0, 28), (0, 37), (0, 49), (0, 57), (0, 83), (1, 6), (1, 13), (1, 17), (1, 25), (1, 26), (1, 28), (1, 30), (1, 35), (1, 37), (1, 40), (1, 44), (1, 49), (1, 51), (1, 55), (1, 57), (1, 58), (1, 78), (1, 80), (1, 83), (2, 28), (3, 6), (3, 25), (3, 26), (3, 28), (3, 30), (3, 35), (3, 37), (3, 44), (3, 49), (3, 55), (3, 57), (3, 58), (3, 78), (3, 80), (3, 83), (4, 6), (4, 28), (4, 35), (4, 37), (4, 49), (4, 55), (4, 57), (4, 78), (4, 80), (4, 83), (5, 6), (5, 25), (5, 26), (5, 28), (5, 30), (5, 35), (5, 37), (5, 44), (5, 49), (5, 55), (5, 57), (5, 58), (5, 78), (5, 80), (5, 83), (7, 28), (7, 37), (7, 49), (7, 57), (7, 80), (7, 83), (8, 6), (8, 17), (8, 25), (8, 26), (8, 28), (8, 30), (8, 35), (8, 37), (8, 40), (8, 44), (8, 49), (8, 51), (8, 55), (8, 57), (8, 58), (8, 78), (8, 80), (8, 83), (10, 6), (10, 28), (10, 30), (10, 35), (10, 37), (10, 44), (10, 49), (10, 55), (10, 57), (10, 58), (10, 78), (10, 80), (10, 83), (11, 28), (11, 55), (11, 80), (11, 83), (12, 28), (13, 28), (14, 28), (14, 35), (14, 37), (14, 55), (14, 57), (14, 80), (14, 83), (15, 6), (15, 26), (15, 28), (15, 30), (15, 35), (15, 37), (15, 44), (15, 49), (15, 55), (15, 57), (15, 58), (15, 78), (15, 80), (15, 83), (16, 6), (16, 25), (16, 26), (16, 28), (16, 30), (16, 35), (16, 37), (16, 44), (16, 49), (16, 55), (16, 57), (16, 58), (16, 78), (16, 80), (16, 83), (18, 28), (18, 55), (18, 83), (19, 6), (19, 25), (19, 26), (19, 28), (19, 30), (19, 35), (19, 37), (19, 40), (19, 44), (19, 49), (19, 55), (19, 57), (19, 58), (19, 78), (19, 80), (19, 83), (20, 6), (20, 26), (20, 28), (20, 30), (20, 35), (20, 37), (20, 44), (20, 49), (20, 55), (20, 57), (20, 58), (20, 78), (20, 80), (20, 83), (21, 6), (21, 28), (21, 35), (21, 37), (21, 49), (21, 55), (21, 57), (21, 78), (21, 80), (21, 83), (22, 28), (22, 37), (22, 55), (22, 57), (22, 80), (22, 83), (23, 28), (23, 37), (23, 55), (23, 57), (23, 80), (23, 83), (24, 6), (24, 25), (24, 26), (24, 28), (24, 30), (24, 35), (24, 37), (24, 44), (24, 49), (24, 55), (24, 57), (24, 58), (24, 78), (24, 80), (24, 83), (27, 6), (27, 25), (27, 26), (27, 28), (27, 30), (27, 35), (27, 37), (27, 40), (27, 44), (27, 49), (27, 55), (27, 57), (27, 58), (27, 78), (27, 80), (27, 83), (29, 28), (29, 37), (29, 55), (29, 83), (31, 6), (31, 28), (31, 35), (31, 37), (31, 44), (31, 49), (31, 55), (31, 57), (31, 78), (31, 80), (31, 83), (32, 6), (32, 25), (32, 26), (32, 28), (32, 30), (32, 35), (32, 37), (32, 44), (32, 49), (32, 55), (32, 57), (32, 58), (32, 78), (32, 80), (32, 83), (33, 28), (33, 35), (33, 37), (33, 49), (33, 55), (33, 57), (33, 78), (33, 80), (33, 83), (34, 28), (34, 35), (34, 37), (34, 44), (34, 49), (34, 55), (34, 57), (34, 58), (34, 80), (34, 83), (36, 28), (36, 37), (36, 44), (36, 49), (36, 55), (36, 57), (36, 80), (36, 83), (39, 6), (39, 25), (39, 26), (39, 28), (39, 30), (39, 35), (39, 37), (39, 40), (39, 44), (39, 49), (39, 55), (39, 57), (39, 58), (39, 78), (39, 80), (39, 83), (41, 6), (41, 25), (41, 28), (41, 30), (41, 35), (41, 37), (41, 44), (41, 49), (41, 55), (41, 57), (41, 58), (41, 78), (41, 80), (41, 83), (43, 6), (43, 17), (43, 25), (43, 26), (43, 28), (43, 30), (43, 35), (43, 37), (43, 40), (43, 44), (43, 49), (43, 51), (43, 55), (43, 57), (43, 58), (43, 78), (43, 80), (43, 83), (45, 28), (46, 28), (46, 35), (46, 37), (46, 44), (46, 55), (46, 57), (46, 58), (46, 80), (46, 83), (47, 28), (47, 35), (47, 37), (47, 55), (47, 57), (47, 80), (47, 83), (48, 28), (50, 28), (52, 28), (52, 83), (53, 28), (53, 37), (53, 55), (53, 57), (53, 80), (53, 83), (54, 28), (54, 37), (56, 28), (56, 35), (56, 37), (56, 49), (56, 55), (56, 57), (56, 80), (56, 83), (59, 28), (59, 37), (59, 57), (59, 80), (59, 83), (61, 28), (62, 28), (62, 37), (62, 55), (62, 57), (62, 80), (62, 83), (65, 6), (65, 25), (65, 26), (65, 28), (65, 30), (65, 35), (65, 37), (65, 44), (65, 49), (65, 55), (65, 57), (65, 58), (65, 78), (65, 80), (65, 83), (66, 6), (66, 26), (66, 28), (66, 35), (66, 37), (66, 44), (66, 49), (66, 55), (66, 57), (66, 78), (66, 80), (66, 83), (68, 28), (70, 28), (70, 35), (70, 37), (70, 49), (70, 55), (70, 57), (70, 80), (70, 83), (71, 6), (71, 17), (71, 25), (71, 26), (71, 28), (71, 30), (71, 35), (71, 37), (71, 40), (71, 44), (71, 49), (71, 51), (71, 55), (71, 57), (71, 58), (71, 78), (71, 80), (71, 83), (73, 6), (73, 26), (73, 28), (73, 30), (73, 35), (73, 37), (73, 44), (73, 49), (73, 55), (73, 57), (73, 58), (73, 78), (73, 80), (73, 83), (74, 6), (74, 25), (74, 26), (74, 28), (74, 30), (74, 35), (74, 37), (74, 40), (74, 44), (74, 49), (74, 51), (74, 55), (74, 57), (74, 58), (74, 78), (74, 80), (74, 83), (75, 6), (75, 26), (75, 28), (75, 30), (75, 35), (75, 37), (75, 44), (75, 49), (75, 55), (75, 57), (75, 78), (75, 80), (75, 83), (76, 28), (77, 28), (77, 83), (81, 6), (81, 26), (81, 28), (81, 35), (81, 37), (81, 44), (81, 49), (81, 55), (81, 57), (81, 78), (81, 80), (81, 83), (82, 6), (82, 25), (82, 26), (82, 28), (82, 30), (82, 35), (82, 37), (82, 44), (82, 49), (82, 55), (82, 57), (82, 58), (82, 78), (82, 80), (82, 83), (84, 6), (84, 26), (84, 28), (84, 35), (84, 37), (84, 44), (84, 49), (84, 55), (84, 57), (84, 58), (84, 78), (84, 80), (84, 83), (85, 6), (85, 28), (85, 35), (85, 37), (85, 49), (85, 55), (85, 57), (85, 78), (85, 80), (85, 83), (87, 28), (87, 37), (87, 83), (88, 28), (88, 35), (88, 37), (88, 49), (88, 55), (88, 57), (88, 78), (88, 83), (89, 28), (89, 35), (89, 37), (89, 49), (89, 55), (89, 57), (89, 80), (89, 83), (90, 28), (90, 35), (90, 37), (90, 49), (90, 55), (90, 57), (90, 80), (90, 83)]</t>
        </is>
      </c>
      <c r="N4" t="n">
        <v>1621</v>
      </c>
      <c r="O4" t="n">
        <v>0.5</v>
      </c>
      <c r="P4" t="n">
        <v>0.9</v>
      </c>
      <c r="Q4" t="n">
        <v>3</v>
      </c>
      <c r="R4" t="n">
        <v>10000</v>
      </c>
      <c r="S4" t="inlineStr">
        <is>
          <t>06/05/2024, 15:33:45</t>
        </is>
      </c>
      <c r="T4" s="3">
        <f>hyperlink("https://spiral.technion.ac.il/results/MTAwMDAwNw==/3/GOResultsPROCESS","link")</f>
        <v/>
      </c>
      <c r="U4" t="inlineStr">
        <is>
          <t>['GO:0046686:response to cadmium ion (qval7.13E-15)', 'GO:0030163:protein catabolic process (qval1.07E-13)', 'GO:0010498:proteasomal protein catabolic process (qval5.41E-13)', 'GO:0043161:proteasome-mediated ubiquitin-dependent protein catabolic process (qval2.92E-12)', 'GO:0010038:response to metal ion (qval1.76E-11)', 'GO:1901576:organic substance biosynthetic process (qval1.57E-11)', 'GO:0009058:biosynthetic process (qval2.73E-11)', 'GO:0010499:proteasomal ubiquitin-independent protein catabolic process (qval3.15E-11)', 'GO:0006508:proteolysis (qval8.52E-11)', 'GO:0019752:carboxylic acid metabolic process (qval9.37E-11)', 'GO:0044281:small molecule metabolic process (qval2.71E-10)', 'GO:0044238:primary metabolic process (qval1.07E-9)', 'GO:0006511:ubiquitin-dependent protein catabolic process (qval1.32E-9)', 'GO:0016051:carbohydrate biosynthetic process (qval1.32E-9)', 'GO:0019941:modification-dependent protein catabolic process (qval1.45E-9)', 'GO:0009987:cellular process (qval3.37E-9)', 'GO:0051603:proteolysis involved in cellular protein catabolic process (qval3.49E-9)', 'GO:0043632:modification-dependent macromolecule catabolic process (qval4.36E-9)', 'GO:0071704:organic substance metabolic process (qval4.16E-9)', 'GO:0044249:cellular biosynthetic process (qval4.22E-9)', 'GO:0048193:Golgi vesicle transport (qval8.05E-9)', 'GO:0006090:pyruvate metabolic process (qval9.32E-9)', 'GO:0043436:oxoacid metabolic process (qval1.01E-8)', 'GO:0006082:organic acid metabolic process (qval1.18E-8)', 'GO:0044237:cellular metabolic process (qval1.21E-8)', 'GO:0009057:macromolecule catabolic process (qval1.9E-8)', 'GO:0044265:cellular macromolecule catabolic process (qval2.07E-8)', 'GO:0072330:monocarboxylic acid biosynthetic process (qval2.34E-8)', 'GO:0006732:coenzyme metabolic process (qval3.08E-8)', 'GO:0008152:metabolic process (qval4.24E-8)', 'GO:0009108:coenzyme biosynthetic process (qval4.88E-8)', 'GO:0032787:monocarboxylic acid metabolic process (qval5.05E-8)', 'GO:0044283:small molecule biosynthetic process (qval5.31E-8)', 'GO:0016053:organic acid biosynthetic process (qval1.39E-7)', 'GO:0046394:carboxylic acid biosynthetic process (qval1.35E-7)', 'GO:0008610:lipid biosynthetic process (qval1.52E-7)', 'GO:0000271:polysaccharide biosynthetic process (qval1.78E-7)', 'GO:0090407:organophosphate biosynthetic process (qval1.85E-7)', 'GO:0006891:intra-Golgi vesicle-mediated transport (qval3.36E-7)', 'GO:0070085:glycosylation (qval4.3E-7)', 'GO:0016192:vesicle-mediated transport (qval8.39E-7)', 'GO:1901564:organonitrogen compound metabolic process (qval9.56E-7)', 'GO:0006633:fatty acid biosynthetic process (qval9.66E-7)', 'GO:0005975:carbohydrate metabolic process (qval1.48E-6)', 'GO:0051188:cofactor biosynthetic process (qval1.69E-6)', 'GO:0009260:ribonucleotide biosynthetic process (qval1.71E-6)', 'GO:0009152:purine ribonucleotide biosynthetic process (qval2.01E-6)', 'GO:0046390:ribose phosphate biosynthetic process (qval2.26E-6)', 'GO:1901575:organic substance catabolic process (qval2.34E-6)', 'GO:0006164:purine nucleotide biosynthetic process (qval2.68E-6)', 'GO:0043413:macromolecule glycosylation (qval4.24E-6)', 'GO:0006486:protein glycosylation (qval4.16E-6)', 'GO:0072522:purine-containing compound biosynthetic process (qval4.22E-6)', 'GO:1901565:organonitrogen compound catabolic process (qval4.19E-6)', 'GO:0006418:tRNA aminoacylation for protein translation (qval5.98E-6)', 'GO:0043039:tRNA aminoacylation (qval7.96E-6)', 'GO:0043038:amino acid activation (qval7.82E-6)', 'GO:0009165:nucleotide biosynthetic process (qval8.58E-6)', 'GO:0010035:response to inorganic substance (qval8.6E-6)', 'GO:1901293:nucleoside phosphate biosynthetic process (qval1.07E-5)', 'GO:0045489:pectin biosynthetic process (qval1.73E-5)', 'GO:0019637:organophosphate metabolic process (qval1.82E-5)', 'GO:0051641:cellular localization (qval2.12E-5)', 'GO:0009117:nucleotide metabolic process (qval2.17E-5)', 'GO:0006753:nucleoside phosphate metabolic process (qval2.6E-5)', 'GO:0055086:nucleobase-containing small molecule metabolic process (qval3.26E-5)', 'GO:0019693:ribose phosphate metabolic process (qval3.41E-5)', 'GO:0005976:polysaccharide metabolic process (qval3.93E-5)', 'GO:0009259:ribonucleotide metabolic process (qval3.95E-5)', 'GO:1901137:carbohydrate derivative biosynthetic process (qval4.69E-5)', 'GO:0009150:purine ribonucleotide metabolic process (qval4.69E-5)', 'GO:0060560:developmental growth involved in morphogenesis (qval6.03E-5)', 'GO:0006165:nucleoside diphosphate phosphorylation (qval6.03E-5)', 'GO:0051179:localization (qval6.08E-5)', 'GO:0034637:cellular carbohydrate biosynthetic process (qval6.69E-5)', 'GO:0016049:cell growth (qval6.96E-5)', 'GO:0006163:purine nucleotide metabolic process (qval7.2E-5)', 'GO:0034976:response to endoplasmic reticulum stress (qval7.72E-5)', 'GO:0044262:cellular carbohydrate metabolic process (qval8.33E-5)', 'GO:0045488:pectin metabolic process (qval8.83E-5)', 'GO:0046939:nucleotide phosphorylation (qval9.06E-5)', 'GO:0010393:galacturonan metabolic process (qval1.02E-4)', 'GO:0009132:nucleoside diphosphate metabolic process (qval1.13E-4)', 'GO:0051186:cofactor metabolic process (qval1.24E-4)', 'GO:0008104:protein localization (qval1.35E-4)', 'GO:0048589:developmental growth (qval1.56E-4)', 'GO:1901135:carbohydrate derivative metabolic process (qval1.6E-4)', 'GO:0034404:nucleobase-containing small molecule biosynthetic process (qval1.61E-4)', 'GO:0009826:unidimensional cell growth (qval1.63E-4)', 'GO:0009056:catabolic process (qval1.74E-4)', 'GO:0046496:nicotinamide nucleotide metabolic process (qval1.86E-4)', 'GO:0040007:growth (qval1.92E-4)', 'GO:0019362:pyridine nucleotide metabolic process (qval2.16E-4)', 'GO:0043170:macromolecule metabolic process (qval2.51E-4)', 'GO:0000902:cell morphogenesis (qval2.52E-4)', 'GO:0033036:macromolecule localization (qval2.55E-4)', 'GO:0032989:cellular component morphogenesis (qval2.68E-4)', 'GO:0005996:monosaccharide metabolic process (qval2.74E-4)', 'GO:0046907:intracellular transport (qval3.2E-4)', 'GO:0006757:ATP generation from ADP (qval3.44E-4)', 'GO:0006096:glycolytic process (qval3.4E-4)', 'GO:0046031:ADP metabolic process (qval3.37E-4)', 'GO:0009135:purine nucleoside diphosphate metabolic process (qval3.34E-4)', 'GO:0009179:purine ribonucleoside diphosphate metabolic process (qval3.3E-4)', 'GO:0006810:transport (qval3.27E-4)', 'GO:0052546:cell wall pectin metabolic process (qval3.39E-4)', 'GO:1901566:organonitrogen compound biosynthetic process (qval3.59E-4)', 'GO:0072524:pyridine-containing compound metabolic process (qval3.62E-4)', 'GO:0072521:purine-containing compound metabolic process (qval3.96E-4)', 'GO:0016255:attachment of GPI anchor to protein (qval3.93E-4)', 'GO:0022607:cellular component assembly (qval3.95E-4)', 'GO:0042866:pyruvate biosynthetic process (qval3.96E-4)', 'GO:0009185:ribonucleoside diphosphate metabolic process (qval3.92E-4)', 'GO:0044255:cellular lipid metabolic process (qval3.92E-4)', 'GO:0033692:cellular polysaccharide biosynthetic process (qval4.18E-4)', 'GO:0006629:lipid metabolic process (qval4.47E-4)', 'GO:0006631:fatty acid metabolic process (qval4.56E-4)', 'GO:0009201:ribonucleoside triphosphate biosynthetic process (qval4.79E-4)', 'GO:0006733:oxidoreduction coenzyme metabolic process (qval4.77E-4)', 'GO:0009653:anatomical structure morphogenesis (qval4.99E-4)', 'GO:0019359:nicotinamide nucleotide biosynthetic process (qval5.89E-4)', 'GO:0035384:thioester biosynthetic process (qval6.22E-4)', 'GO:0071616:acyl-CoA biosynthetic process (qval6.17E-4)', 'GO:0044248:cellular catabolic process (qval6.24E-4)', 'GO:0006890:retrograde vesicle-mediated transport, Golgi to ER (qval6.29E-4)', 'GO:0051234:establishment of localization (qval6.4E-4)', 'GO:0000226:microtubule cytoskeleton organization (qval6.76E-4)', 'GO:0006457:protein folding (qval6.77E-4)', 'GO:0019363:pyridine nucleotide biosynthetic process (qval6.8E-4)', 'GO:0072657:protein localization to membrane (qval7.32E-4)', 'GO:0051649:establishment of localization in cell (qval7.76E-4)', 'GO:0009142:nucleoside triphosphate biosynthetic process (qval8.11E-4)', 'GO:0006491:N-glycan processing (qval8.29E-4)', 'GO:0009059:macromolecule biosynthetic process (qval8.97E-4)', 'GO:0009199:ribonucleoside triphosphate metabolic process (qval9.23E-4)', 'GO:0072525:pyridine-containing compound biosynthetic process (qval9.62E-4)', 'GO:0007017:microtubule-based process (qval9.75E-4)', 'GO:0006807:nitrogen compound metabolic process (qval1.02E-3)', 'GO:0009166:nucleotide catabolic process (qval1.02E-3)', 'GO:0019538:protein metabolic process (qval1.02E-3)', 'GO:0017144:drug metabolic process (qval1.1E-3)', 'GO:0006888:ER to Golgi vesicle-mediated transport (qval1.36E-3)', 'GO:0009206:purine ribonucleoside triphosphate biosynthetic process (qval1.35E-3)', 'GO:0009145:purine nucleoside triphosphate biosynthetic process (qval1.34E-3)', 'GO:0044260:cellular macromolecule metabolic process (qval1.42E-3)', 'GO:1901292:nucleoside phosphate catabolic process (qval1.47E-3)', 'GO:0090110:cargo loading into COPII-coated vesicle (qval1.61E-3)', 'GO:0035459:cargo loading into vesicle (qval1.6E-3)', 'GO:0043248:proteasome assembly (qval1.65E-3)', 'GO:0044271:cellular nitrogen compound biosynthetic process (qval1.96E-3)', 'GO:0009156:ribonucleoside monophosphate biosynthetic process (qval2.24E-3)', 'GO:0009141:nucleoside triphosphate metabolic process (qval2.22E-3)', 'GO:0006399:tRNA metabolic process (qval2.33E-3)', 'GO:0007010:cytoskeleton organization (qval2.31E-3)', 'GO:0033866:nucleoside bisphosphate biosynthetic process (qval2.54E-3)', 'GO:0034030:ribonucleoside bisphosphate biosynthetic process (qval2.52E-3)', 'GO:0034033:purine nucleoside bisphosphate biosynthetic process (qval2.51E-3)', 'GO:0009205:purine ribonucleoside triphosphate metabolic process (qval2.71E-3)', 'GO:0016043:cellular component organization (qval2.77E-3)', 'GO:0051668:localization within membrane (qval2.84E-3)', 'GO:0007020:microtubule nucleation (qval2.82E-3)', 'GO:0009124:nucleoside monophosphate biosynthetic process (qval3.5E-3)', 'GO:0009144:purine nucleoside triphosphate metabolic process (qval3.54E-3)', 'GO:0006086:acetyl-CoA biosynthetic process from pyruvate (qval3.59E-3)', 'GO:0044264:cellular polysaccharide metabolic process (qval3.74E-3)', 'GO:0009161:ribonucleoside monophosphate metabolic process (qval3.87E-3)', 'GO:0043604:amide biosynthetic process (qval3.97E-3)', 'GO:0052325:cell wall pectin biosynthetic process (qval4.74E-3)', 'GO:0006432:phenylalanyl-tRNA aminoacylation (qval4.8E-3)', 'GO:0034654:nucleobase-containing compound biosynthetic process (qval4.93E-3)', 'GO:1901362:organic cyclic compound biosynthetic process (qval5.36E-3)', 'GO:0034613:cellular protein localization (qval5.66E-3)', 'GO:0009127:purine nucleoside monophosphate biosynthetic process (qval5.84E-3)', 'GO:0009168:purine ribonucleoside monophosphate biosynthetic process (qval5.81E-3)', 'GO:0009123:nucleoside monophosphate metabolic process (qval5.93E-3)', 'GO:0071705:nitrogen compound transport (qval6.11E-3)', 'GO:0046364:monosaccharide biosynthetic process (qval6.23E-3)', 'GO:0016052:carbohydrate catabolic process (qval6.32E-3)', 'GO:0070727:cellular macromolecule localization (qval6.4E-3)', 'GO:0015031:protein transport (qval6.89E-3)', 'GO:0046434:organophosphate catabolic process (qval7.27E-3)', 'GO:0006886:intracellular protein transport (qval7.64E-3)', 'GO:0006754:ATP biosynthetic process (qval8.11E-3)', 'GO:0018130:heterocycle biosynthetic process (qval8.57E-3)', 'GO:0031146:SCF-dependent proteasomal ubiquitin-dependent protein catabolic process (qval8.56E-3)', 'GO:0009250:glucan biosynthetic process (qval1.03E-2)', 'GO:0009126:purine nucleoside monophosphate metabolic process (qval1.03E-2)', 'GO:0009167:purine ribonucleoside monophosphate metabolic process (qval1.02E-2)', 'GO:0045184:establishment of protein localization (qval1.04E-2)', 'GO:0015833:peptide transport (qval1.03E-2)', 'GO:0006085:acetyl-CoA biosynthetic process (qval1.06E-2)', 'GO:0071840:cellular component organization or biogenesis (qval1.13E-2)', 'GO:0043603:cellular amide metabolic process (qval1.15E-2)', 'GO:0008654:phospholipid biosynthetic process (qval1.29E-2)', 'GO:0071702:organic substance transport (qval1.4E-2)', 'GO:0007275:multicellular organism development (qval1.55E-2)', 'GO:0046034:ATP metabolic process (qval1.55E-2)', 'GO:0010394:homogalacturonan metabolic process (qval1.57E-2)', 'GO:0031122:cytoplasmic microtubule organization (qval1.62E-2)', 'GO:0015780:nucleotide-sugar transmembrane transport (qval1.62E-2)', 'GO:0010927:cellular component assembly involved in morphogenesis (qval1.61E-2)', 'GO:0042886:amide transport (qval1.66E-2)', 'GO:0016126:sterol biosynthetic process (qval1.72E-2)', 'GO:0019318:hexose metabolic process (qval1.95E-2)', 'GO:0090150:establishment of protein localization to membrane (qval2.17E-2)', 'GO:0048588:developmental cell growth (qval2.24E-2)', 'GO:0065003:protein-containing complex assembly (qval2.24E-2)', 'GO:0006637:acyl-CoA metabolic process (qval2.23E-2)', 'GO:0035383:thioester metabolic process (qval2.22E-2)', 'GO:0009932:cell tip growth (qval2.23E-2)', 'GO:0070925:organelle assembly (qval2.43E-2)', 'GO:0006081:cellular aldehyde metabolic process (qval2.46E-2)', 'GO:0032502:developmental process (qval2.5E-2)', 'GO:0034645:cellular macromolecule biosynthetic process (qval2.5E-2)']</t>
        </is>
      </c>
      <c r="V4" s="3">
        <f>hyperlink("https://spiral.technion.ac.il/results/MTAwMDAwNw==/3/GOResultsFUNCTION","link")</f>
        <v/>
      </c>
      <c r="W4" t="inlineStr">
        <is>
          <t>['GO:0016757:transferase activity, transferring glycosyl groups (qval2.8E-9)', 'GO:0003824:catalytic activity (qval5.52E-8)', 'GO:0004312:fatty acid synthase activity (qval1.75E-6)', 'GO:0016875:ligase activity, forming carbon-oxygen bonds (qval3.1E-5)', 'GO:0004812:aminoacyl-tRNA ligase activity (qval2.48E-5)', 'GO:0016853:isomerase activity (qval2.48E-4)', 'GO:0140101:catalytic activity, acting on a tRNA (qval1.63E-3)', 'GO:0008233:peptidase activity (qval2.23E-3)', 'GO:0005338:nucleotide-sugar transmembrane transporter activity (qval4.51E-3)', 'GO:0070011:peptidase activity, acting on L-amino acid peptides (qval5.71E-3)', 'GO:0015165:pyrimidine nucleotide-sugar transmembrane transporter activity (qval5.55E-3)', 'GO:0016874:ligase activity (qval5.97E-3)', 'GO:0005198:structural molecule activity (qval6.12E-3)', 'GO:0051287:NAD binding (qval1.17E-2)', 'GO:0051082:unfolded protein binding (qval1.57E-2)', 'GO:0019200:carbohydrate kinase activity (qval1.67E-2)', 'GO:0004315:3-oxoacyl-[acyl-carrier-protein] synthase activity (qval2.46E-2)', 'GO:0004826:phenylalanine-tRNA ligase activity (qval2.32E-2)', 'GO:0016740:transferase activity (qval2.44E-2)', 'GO:1901505:carbohydrate derivative transmembrane transporter activity (qval3.28E-2)', 'GO:0051011:microtubule minus-end binding (qval3.23E-2)', 'GO:0004175:endopeptidase activity (qval3.46E-2)', 'GO:0015932:nucleobase-containing compound transmembrane transporter activity (qval3.33E-2)', 'GO:0047262:polygalacturonate 4-alpha-galacturonosyltransferase activity (qval3.62E-2)', 'GO:0016864:intramolecular oxidoreductase activity, transposing S-S bonds (qval3.65E-2)', 'GO:0003755:peptidyl-prolyl cis-trans isomerase activity (qval3.51E-2)', 'GO:0003756:protein disulfide isomerase activity (qval3.38E-2)', 'GO:0004739:pyruvate dehydrogenase (acetyl-transferring) activity (qval5.73E-2)', 'GO:0004738:pyruvate dehydrogenase activity (qval5.53E-2)', 'GO:0019784:NEDD8-specific protease activity (qval5.35E-2)', 'GO:0015149:hexose transmembrane transporter activity (qval7.23E-2)', 'GO:0050308:sugar-phosphatase activity (qval7E-2)', 'GO:0016903:oxidoreductase activity, acting on the aldehyde or oxo group of donors (qval8.13E-2)']</t>
        </is>
      </c>
      <c r="X4" s="3">
        <f>hyperlink("https://spiral.technion.ac.il/results/MTAwMDAwNw==/3/GOResultsCOMPONENT","link")</f>
        <v/>
      </c>
      <c r="Y4" t="inlineStr">
        <is>
          <t>['GO:0044431:Golgi apparatus part (qval4.5E-64)', 'GO:0031985:Golgi cisterna (qval1.07E-54)', 'GO:0044444:cytoplasmic part (qval2.45E-53)', 'GO:0098791:Golgi subcompartment (qval7.04E-52)', 'GO:0005794:Golgi apparatus (qval9.07E-47)', 'GO:0044422:organelle part (qval2.34E-45)', 'GO:0044446:intracellular organelle part (qval4.03E-45)', 'GO:0005829:cytosol (qval3.22E-42)', 'GO:0031984:organelle subcompartment (qval6.66E-41)', 'GO:0005802:trans-Golgi network (qval5.3E-40)', 'GO:0005768:endosome (qval2.03E-35)', 'GO:0031410:cytoplasmic vesicle (qval1.55E-29)', 'GO:0097708:intracellular vesicle (qval1.71E-29)', 'GO:0031982:vesicle (qval1.13E-27)', 'GO:0000138:Golgi trans cisterna (qval2.64E-27)', 'GO:1905369:endopeptidase complex (qval2.09E-26)', 'GO:0000502:proteasome complex (qval1.97E-26)', 'GO:0032991:protein-containing complex (qval1.38E-25)', 'GO:1905368:peptidase complex (qval1.07E-23)', 'GO:0044424:intracellular part (qval7.42E-22)', 'GO:0005783:endoplasmic reticulum (qval1.6E-18)', 'GO:0005839:proteasome core complex (qval1.21E-16)', 'GO:0005797:Golgi medial cisterna (qval6.69E-16)', 'GO:0044464:cell part (qval8.64E-16)', 'GO:0044432:endoplasmic reticulum part (qval5.96E-15)', 'GO:0000137:Golgi cis cisterna (qval1.7E-12)', 'GO:1902494:catalytic complex (qval8.47E-11)', 'GO:0005737:cytoplasm (qval1.62E-10)', 'GO:0043231:intracellular membrane-bounded organelle (qval4.21E-10)', 'GO:0043227:membrane-bounded organelle (qval6.87E-10)', 'GO:0043229:intracellular organelle (qval8.54E-10)', 'GO:0043226:organelle (qval1.1E-9)', 'GO:0009536:plastid (qval2.78E-9)', 'GO:0030117:membrane coat (qval1.1E-8)', 'GO:0019773:proteasome core complex, alpha-subunit complex (qval1.4E-8)', 'GO:0016020:membrane (qval3.37E-8)', 'GO:0031090:organelle membrane (qval4.58E-8)', 'GO:0019774:proteasome core complex, beta-subunit complex (qval6.13E-8)', 'GO:0098588:bounding membrane of organelle (qval6.85E-8)', 'GO:0030120:vesicle coat (qval2.41E-7)', 'GO:0005886:plasma membrane (qval1.29E-6)', 'GO:0044425:membrane part (qval1.91E-6)', 'GO:0098796:membrane protein complex (qval1.95E-6)', 'GO:0008540:proteasome regulatory particle, base subcomplex (qval6.74E-6)', 'GO:0009570:chloroplast stroma (qval6.74E-6)', 'GO:0031975:envelope (qval6.88E-6)', 'GO:0031967:organelle envelope (qval6.73E-6)', 'GO:0009532:plastid stroma (qval6.79E-6)', 'GO:0005575:cellular_component (qval7.87E-6)', 'GO:0030126:COPI vesicle coat (qval1.36E-5)', 'GO:0098805:whole membrane (qval3.49E-5)', 'GO:0016272:prefoldin complex (qval4.32E-5)', 'GO:0042765:GPI-anchor transamidase complex (qval4.24E-5)', 'GO:0005774:vacuolar membrane (qval5.07E-5)', 'GO:0044437:vacuolar part (qval6.96E-5)', 'GO:0044430:cytoskeletal part (qval7.89E-5)', 'GO:0017119:Golgi transport complex (qval8.41E-5)', 'GO:0044433:cytoplasmic vesicle part (qval8.78E-5)', 'GO:0030054:cell junction (qval1.37E-4)', 'GO:0005911:cell-cell junction (qval1.35E-4)', 'GO:0009506:plasmodesma (qval1.33E-4)', 'GO:0044435:plastid part (qval1.63E-4)', 'GO:0044434:chloroplast part (qval1.73E-4)', 'GO:0044445:cytosolic part (qval1.78E-4)', 'GO:0009507:chloroplast (qval3.86E-4)', 'GO:0031228:intrinsic component of Golgi membrane (qval7.77E-4)', 'GO:0030173:integral component of Golgi membrane (qval7.65E-4)', 'GO:0000139:Golgi membrane (qval8.93E-4)', 'GO:0000930:gamma-tubulin complex (qval1.48E-3)', 'GO:0030312:external encapsulating structure (qval1.6E-3)', 'GO:0005618:cell wall (qval1.58E-3)', 'GO:0005819:spindle (qval1.88E-3)', 'GO:0072546:ER membrane protein complex (qval1.9E-3)', 'GO:0030127:COPII vesicle coat (qval1.87E-3)', 'GO:0009941:chloroplast envelope (qval2.23E-3)', 'GO:0005773:vacuole (qval2.41E-3)', 'GO:0009526:plastid envelope (qval2.68E-3)', 'GO:0008541:proteasome regulatory particle, lid subcomplex (qval2.93E-3)', 'GO:0009524:phragmoplast (qval2.94E-3)', 'GO:0099023:tethering complex (qval3.32E-3)', 'GO:0005840:ribosome (qval3.76E-3)', 'GO:0070971:endoplasmic reticulum exit site (qval4.3E-3)', 'GO:0022626:cytosolic ribosome (qval5.39E-3)', 'GO:0005635:nuclear envelope (qval5.62E-3)', 'GO:0005853:eukaryotic translation elongation factor 1 complex (qval6.37E-3)', 'GO:0030176:integral component of endoplasmic reticulum membrane (qval9.4E-3)']</t>
        </is>
      </c>
    </row>
    <row r="5">
      <c r="A5" s="1" t="n">
        <v>4</v>
      </c>
      <c r="B5" t="n">
        <v>22284</v>
      </c>
      <c r="C5" t="n">
        <v>4255</v>
      </c>
      <c r="D5" t="n">
        <v>91</v>
      </c>
      <c r="E5" t="n">
        <v>8190</v>
      </c>
      <c r="F5" t="n">
        <v>1212</v>
      </c>
      <c r="G5" t="n">
        <v>4185</v>
      </c>
      <c r="H5" t="n">
        <v>90</v>
      </c>
      <c r="I5" t="n">
        <v>669</v>
      </c>
      <c r="J5" s="2" t="n">
        <v>-12971</v>
      </c>
      <c r="K5" t="n">
        <v>0.306</v>
      </c>
      <c r="L5" t="inlineStr">
        <is>
          <t>A3,AAAS,AAPT1,AATP2,ABCF3,ABH1,ACP2,ADNT1,AGL26,AHL13,AHL4,AIP3,AK1,AK2,AKHSDH2,AKR4C10,ALKBH2,AMSH2,APC6,APL2,ARP1,ARP2,ARP4,ARP6,ARP7,ARP9,ASA2,ASF1B,ASN2,AT1G01920,AT1G02160,AT1G04340,AT1G04590,AT1G05410,AT1G06500,AT1G06560,AT1G06790,AT1G07170,AT1G07210,AT1G07830,AT1G07840,AT1G08110,AT1G08125,AT1G08580,AT1G09150,AT1G09290,AT1G09620,AT1G09640,AT1G09660,AT1G09870,AT1G11240,AT1G12050,AT1G12244,AT1G12650,AT1G13030,AT1G13160,AT1G13380,AT1G13730,AT1G14060,AT1G14300,AT1G14650,AT1G14810,AT1G15810,AT1G16080,AT1G16740,AT1G16810,AT1G16870,AT1G17510,AT1G19240,AT1G20220,AT1G20370,AT1G20410,AT1G20430,AT1G21065,AT1G21560,AT1G22270,AT1G22660,AT1G24360,AT1G25260,AT1G26460,AT1G26470,AT1G26520,AT1G26660,AT1G26740,AT1G27090,AT1G28395,AT1G29030,AT1G29250,AT1G29350,AT1G29810,AT1G29840,AT1G29960,AT1G30230,AT1G30580,AT1G30880,AT1G31660,AT1G33680,AT1G33810,AT1G36310,AT1G36320,AT1G42440,AT1G43580,AT1G44810,AT1G44835,AT1G44920,AT1G47820,AT1G49840,AT1G50380,AT1G50920,AT1G51580,AT1G51730,AT1G52670,AT1G53120,AT1G53530,AT1G53645,AT1G54770,AT1G55205,AT1G55880,AT1G55890,AT1G56050,AT1G57720,AT1G59760,AT1G60640,AT1G60770,AT1G63610,AT1G63980,AT1G64190,AT1G64880,AT1G65032,AT1G65280,AT1G66430,AT1G66530,AT1G67250,AT1G67320,AT1G68220,AT1G68260,AT1G69070,AT1G69380,AT1G69526,AT1G70190,AT1G70350,AT1G71350,AT1G71430,AT1G72090,AT1G72420,AT1G72550,AT1G73180,AT1G73230,AT1G73240,AT1G73470,AT1G73490,AT1G73820,AT1G73940,AT1G74240,AT1G75670,AT1G80620,AT1G80700,AT2G01640,AT2G03780,AT2G04378,AT2G11910,AT2G15000,AT2G16940,AT2G17670,AT2G18400,AT2G18740,AT2G18850,AT2G18900,AT2G18910,AT2G19530,AT2G19540,AT2G19940,AT2G20060,AT2G20280,AT2G21250,AT2G21290,AT2G21440,AT2G22230,AT2G22400,AT2G24060,AT2G24090,AT2G25100,AT2G25210,AT2G25355,AT2G25570,AT2G25670,AT2G25830,AT2G25870,AT2G25970,AT2G26270,AT2G26810,AT2G26970,AT2G27330,AT2G27775,AT2G28480,AT2G28600,AT2G30000,AT2G30200,AT2G31060,AT2G31725,AT2G31740,AT2G33410,AT2G33840,AT2G34040,AT2G34050,AT2G35040,AT2G35605,AT2G35790,AT2G37400,AT2G37500,AT2G37680,AT2G37990,AT2G38695,AT2G39020,AT2G39440,AT2G39795,AT2G40290,AT2G40360,AT2G40430,AT2G40660,AT2G41710,AT2G41945,AT2G42710,AT2G42770,AT2G43090,AT2G43720,AT2G43770,AT2G43780,AT2G44065,AT2G44640,AT2G44860,AT2G45250,AT2G46230,AT2G46290,AT2G47250,AT2G47640,AT2G47790,AT3G01740,AT3G01790,AT3G01800,AT3G02200,AT3G02220,AT3G02650,AT3G02710,AT3G02900,AT3G03040,AT3G03590,AT3G04600,AT3G04820,AT3G04950,AT3G05810,AT3G06040,AT3G06320,AT3G07440,AT3G07590,AT3G07640,AT3G07670,AT3G08740,AT3G08943,AT3G08980,AT3G09860,AT3G11070,AT3G11500,AT3G11620,AT3G12390,AT3G13160,AT3G13674,AT3G13882,AT3G15380,AT3G17300,AT3G18240/MIE15_3,AT3G18760,AT3G18940,AT3G19120,AT3G19508,AT3G19810,AT3G20930,AT3G21140,AT3G21400,AT3G22660,AT3G23620,AT3G23910,AT3G25150,AT3G25470,AT3G25680,AT3G27180,AT3G28700,AT3G28720,AT3G29185,AT3G29280,AT3G43540,AT3G43740,AT3G46870,AT3G47630,AT3G47836,AT3G48540,AT3G49080,AT3G49990,AT3G51010,AT3G51140,AT3G51270,AT3G52155,AT3G52390,AT3G52905,AT3G53850,AT3G55350,AT3G55605,AT3G56120,AT3G56430,AT3G56510,AT3G57000,AT3G58020,AT3G58140,AT3G58180,AT3G58470,AT3G58610,AT3G58830,AT3G58930,AT3G59650,AT3G59820,AT3G60150,AT3G60210,AT3G60660,AT3G61370,AT3G62530,AT3G62840,AT3G62940,AT4G00830,AT4G01570,AT4G01590,AT4G02400,AT4G02450,AT4G02840,AT4G03120,AT4G04200,AT4G04614,AT4G05400,AT4G07410,AT4G08310,AT4G10050,AT4G10300,AT4G10320,AT4G10480,AT4G11630,AT4G12130,AT4G13720,AT4G13780,AT4G14000,AT4G14145,AT4G14342,AT4G15520,AT4G15640,AT4G15820,AT4G17370,AT4G17520,AT4G18593,AT4G18905,AT4G20325,AT4G21110,AT4G22000,AT4G22280,AT4G22285,AT4G22720,AT4G23620,AT4G23760,AT4G24175,AT4G24830,AT4G25210,AT4G25315,AT4G26620,AT4G26870,AT4G27380,AT4G27585,AT4G27640,AT4G27900,AT4G28200,AT4G28360,AT4G28440,AT4G28830,AT4G30330,AT4G30620,AT4G30720,AT4G30920,AT4G31180,AT4G31310,AT4G31810,AT4G32175,AT4G32260,AT4G32605,AT4G32610,AT4G32900,AT4G32930,AT4G33480,AT4G33760,AT4G34265,AT4G34270,AT4G34412,AT4G35850,AT4G35905,AT4G36420,AT4G36660,AT4G37660,AT4G38370,AT4G38490,AT4G38495,AT4G38890,AT4G39040,AT4G39280,AT4G39300,AT4G39470,AT4G39880,AT5G01020,AT5G01230,AT5G01470,AT5G02740,AT5G04600,AT5G04710,AT5G06060,AT5G06180,AT5G06360,AT5G06590,AT5G08320,AT5G08420,AT5G08540,AT5G08570,AT5G09225,AT5G09240,AT5G09270,AT5G09770,AT5G10060,AT5G11010,AT5G11480,AT5G11630,AT5G11750,AT5G12240,AT5G12320,AT5G12410,AT5G12470,AT5G13470,AT5G13610,AT5G13780,AT5G14460,AT5G14520,AT5G14530,AT5G14600,AT5G14680,AT5G14910,AT5G15220,AT5G15390,AT5G15610,AT5G15810,AT5G17670,AT5G18140,AT5G18440,AT5G18790,AT5G19150,AT5G19370,AT5G19510,AT5G19680,AT5G20130,AT5G20180,AT5G20600,AT5G21060,AT5G22100,AT5G22210,AT5G22320,AT5G22340,AT5G22480,AT5G23200,AT5G23250,AT5G23535,AT5G24840,AT5G25754,AT5G25757,AT5G26110,AT5G26710,AT5G26800,AT5G27390,AT5G27395,AT5G27400,AT5G27470,AT5G27820,AT5G27830,AT5G27990,AT5G30495,AT5G33300,AT5G35910,AT5G36210,AT5G37350,AT5G39600,AT5G39800,AT5G39960,AT5G40080,AT5G40300,AT5G40530,AT5G40660,AT5G41190,AT5G41970,AT5G42150,AT5G42765,AT5G42770,AT5G43140,AT5G43720,AT5G43960,AT5G44320,AT5G44450,AT5G44710,AT5G45590,AT5G45760,AT5G46020,AT5G47210,AT5G49210,AT5G49220,AT5G50110,AT5G50310,AT5G51220,AT5G52370,AT5G52960,AT5G53045,AT5G53070,AT5G53940,AT5G54580,AT5G54970,AT5G55125,AT5G55140,AT5G56940,AT5G57370,AT5G58490,AT5G58990,AT5G59460,AT5G59500,AT5G59740,AT5G60160,AT5G60870,AT5G61220,AT5G62270,AT5G63150,AT5G64650,AT5G64670,AT5G64816,AT5G65000,AT5G65760,AT5G65860,AT5G66290,AT5G66860,AT5G67220,AT5G67630,ATHM1,ATHRS1,ATKRS-1,ATL5,ATNHD1,ATO1,ATPHOS32,ATXR2,AXR1,AtHip1,BGLU42,BIM3,BIO2,BNS,BOB1,BSH,BTF3,CAF1,CAND1,CARA,CARB,CBP20,CBSDUFCH1,CBSX1,CBSX3,CCT3,CCT4,CCT5,CCT6A,CCT6B,CCT7,CCT8,CDC37,CDKB1-1,CDKD-2,CDKD-3,CER7,CFIS2,CG1,CHL-CPN10,CHLI1,CHY1,CITRX,CJD1,CKS2,CLPP2,CLPP5,CLPP6,CLPR4,CNX3,COQ5,COS1,CP29A,CP29B,CP31A,CP33,CPN10,CPN21,CPN60,CPN60A1,CPN60B1,CPN60B2,CPSF100,CPSF73-I,CR88,CRS2B,CSD2,CSN1,CSN2,CSN3,CSN5B,CSN6A,CSN6B,CSN8,CUTA,CYCH1-1,CYOP,CYP18-2,CYP18-4,CYP20-3,CYP63,CYP71,DAD2,DAP,DAPB2,DDB1B,DECOY,DEGP10,DEGP9,DET1,DHAD,DHS,DIT1,DIT2-1,DJ1B,DRB1,DRG1,DRG3,DRM2,DRM3,DSE1,DUF7,DVR,EBP1,ECT3,EDA14,EFTS,EIF2 GAMMA,EIF3B-2,EIF3E,EIF3G1,ELP2,ELP5,ELP6,EMB1401,EMB1705,EMB2750,EMB2753,EMB2762,ERF1-2,ETG1,ETP2,FAX2,FAX3,FAX4,FDM5,FIO1,FKBP20-1,FKBP20-2,FKBP42,FKBP53,FLU,FMT,FSD3,FTSH12,FTSZ1,FTSZ2-1,GFA2,GIP1,GLYRS-1,GRF5,GRXS12,GRXS15,GRXS17,GTE1,GYRB1,HAG2,HAL3A,HCC1,HDA19,HDA5,HDT2,HINT 2,HISN2,HISN3,HISN4,HIT3,HLL,HLP,HMGB12,HMT-2,HOP1,HOS1,HSP60-2,HSP60-3A,HSP70-6,HSP70-9,HSP90-4,HVA22H,Hsp89.1,IDN2,IIL1,ILA,IMDH1,IMDH2,IMP4,IMPA2,IMPA3,IPMS1,IPMS2,IPT9,ISPD,ISPE,KDSA2,KPHMT2,LA1,LA2,LARP1A,LCD1,LKHA4,LOL2,LON1,LOS1,LPXA,LSM3A,LSM5,LSM7,LSM8,LYSA1,LYSA2,MAP1A,MAP70.4,MCM2,MCM4,MCM7,MED20A,MED36B,MED37E,MEE49,MEE5,MEFG2,MIRO1,MIS12,MLH1,MORF2,MORF5,MORF6,MORF8,MSI1,MSI2,MSI3,MSI4,MSRB2,MTA,MTK,MTSSB,NACA2,NACA3,NACA5,NAP1;1,NCS6,NDPK1,NDPK2,NFD5,NFD6,NLP2,NRP1,NRP2,NRPB10,NRPB3,NRPB5A,NRPB8A,NRPB8B,NRPB9B,NRPD4,NUDT26,NUDT27,NUG2,NUP35,NUP43,NUP50A,NUP58,NUP62,NUP85,NUP88,NUP93B,NUP96,OEP21B,OEP24A,OGG1,ORC4,ORC5,ORG4,ORTHL,OTC,OVA6,OXA1,PAB4,PAB8,PABN1,PABN3,PAC1,PAD1,PAD2,PAI1,PAPP5,PBD1,PBE2,PBF1,PCMP-H66,PCNA,PDF1A,PDF2,PER42,PFD1,PFD3,PFD5,PFD6,PFK6,PGDH1,PGMP,PHB1,PHB2,PHB3,PHB4,PHB6,PHR2,PKP1,PLR3,PMD1,PMRT15,PNM1,POLD2,PPD5,PPR336,PPT1,PRL1,PRMT10,PRMT11,PRMT13,PRMT14,PRORP2,PRP19A,PRP19B,PRXIIE,PTAC6,PUR4,PUR5,PURA,PYRB,PYRD,PYRE-F,RABE1E,RACK1A,RAD23B,RAN3,RANBP1C,RANGAP2,RBG2,RBG5,RBP45A', "RBP47B'", "RBP47C'", 'RDM1,RDM4,RECA3,RER1,RFC2,RFC3,RFC4,RFC5,RH10,RH12,RH15,RH17,RH18,RH22,RH28,RH3,RH39,RH5,RH7,RHON1,RIBA2,RIN1,RING1A,RNU1,RPA3B,RPL1,RPL10A,RPL10AA,RPL10AB,RPL10AC,RPL11,RPL11A,RPL11B,RPL12A,RPL12B,RPL12C,RPL13,RPL13AA,RPL13AB,RPL13AC,RPL13AD,RPL13B,RPL13D,RPL14A,RPL14B,RPL15,RPL15A,RPL15B,RPL16,RPL17A,RPL17B,RPL18,RPL18AB,RPL18AC,RPL18B,RPL18C,RPL19A,RPL19B,RPL19C,RPL21,RPL21A,RPL21F,RPL21M,RPL22B,RPL22C,RPL23AA,RPL23AB,RPL23C,RPL24,RPL24A,RPL24B,RPL26A,RPL27AB,RPL27AC,RPL27B,RPL27C,RPL28,RPL28A,RPL28C,RPL29,RPL29A,RPL29B,RPL30B,RPL30C,RPL31A,RPL31B,RPL31C,RPL32A,RPL32B,RPL34,RPL34A,RPL34B,RPL34C,RPL35A,RPL35AA,RPL35AB,RPL35AC,RPL35AD,RPL35B,RPL35C,RPL35D,RPL36AB,RPL36B,RPL36C,RPL37AC,RPL37B,RPL37C,RPL38B,RPL39C,RPL3B,RPL4,RPL40B,RPL41E,RPL4A,RPL4D,RPL5,RPL5B,RPL6,RPL6A,RPL6B,RPL6C,RPL7A,RPL7AA,RPL7AB,RPL7B,RPL7C,RPL7D,RPL8A,RPL8C,RPL9B,RPN13,RPN3A,RPN5B,RPN9A,RPOA,RPOC2,RPP0B,RPP0C,RPP1A,RPP1B,RPP1C,RPP2A,RPP2B,RPP2D,RPP3A,RPP3B,RPS1,RPS10A,RPS10B,RPS10C,RPS11A,RPS11C,RPS12A,RPS12C,RPS13,RPS13A,RPS13B,RPS14A,RPS14B,RPS14C,RPS15A,RPS15AA,RPS15AB,RPS15AD,RPS15AE,RPS15D,RPS16A,RPS16B,RPS16C,RPS17,RPS17A,RPS17B,RPS17C,RPS17D,RPS18A,RPS19,RPS19A,RPS19B,RPS19C,RPS20A,RPS20B,RPS21B,RPS21C,RPS23B,RPS24A,RPS24B,RPS25B,RPS25D,RPS25E,RPS26A,RPS26B,RPS26C,RPS27AB,RPS27AC,RPS27B,RPS27D,RPS28A,RPS28C,RPS29A,RPS2A,RPS2C,RPS30C,RPS31,RPS3A,RPS3AA,RPS3AB,RPS3B,RPS3C,RPS4,RPS4A,RPS4B,RPS4D,RPS5,RPS5A,RPS5B,RPS6,RPS6A,RPS6B,RPS7A,RPS7B,RPS7C,RPS8A,RPS9,RPS9B,RPSAA,RPT5B,RRP41,RS2Z32,RS2Z33,RSZ22,RSZ22A,RUXF,RZ1C,SAMC2,SAP18,SC35,SCL30A,SDN2,SDRA,SEH1,SFGH,SHM3,SKL1,SKL2,SMB,SMC2-1,SMD3A,SMD3B,SMU1,SNRNP-G,SR34A,SR45,STR11,STR6,STR7,SUMO2,SWI3B,SYNC1,T15N1_80,T30N20_190,TAF11,TAF6,TGD1,TGD4,THIM,THO6,THRRS,THY-2,TIC100,TIC110,TIC20-I,TIC20-V,TIC22L,TIC40,TIC56,TIF3A1,TIF3B1,TIF3C1,TIF3D1,TIF3F1,TIF3H1,TIF3I1,TIF3K1,TIF4A-1,TIM10,TIM14-1,TIM17-2,TIM21,TIM22-2,TIM44-2,TIM50,TIM8,TIM9,TOC34,TOM20-2,TOM40-1,TOM7-1,TOM9-2,TOPP1,TOPP6,TPR3,TRM10,TRM82,TRPA1,TSO1,TUFA,TYW1,U1A', "U2A'", 'U2AF35B,UBA2,UCH2,UPP,VALRS,VAT1,VIP3,VIP4,VPS2.2,WHY2,WHY3,WIN1,XRN2,YCF1.2,ZCW7,ZEU1,emb1027,emb1129,emb1345,emb1990,emb2191,emb2737,emb2738</t>
        </is>
      </c>
      <c r="M5" t="inlineStr">
        <is>
          <t>[(0, 9), (0, 17), (0, 18), (0, 26), (0, 28), (0, 35), (0, 40), (0, 55), (0, 58), (0, 64), (0, 72), (0, 80), (0, 83), (0, 86), (1, 9), (1, 11), (1, 17), (1, 18), (1, 26), (1, 28), (1, 35), (1, 40), (1, 55), (1, 58), (1, 64), (1, 72), (1, 80), (1, 83), (1, 86), (2, 9), (2, 17), (2, 26), (2, 28), (2, 35), (2, 40), (2, 55), (2, 58), (2, 64), (2, 72), (2, 80), (2, 83), (2, 86), (3, 9), (3, 17), (3, 18), (3, 26), (3, 28), (3, 35), (3, 40), (3, 55), (3, 58), (3, 64), (3, 72), (3, 80), (3, 83), (3, 86), (4, 9), (4, 17), (4, 18), (4, 26), (4, 28), (4, 35), (4, 40), (4, 55), (4, 58), (4, 64), (4, 72), (4, 80), (4, 83), (4, 86), (5, 9), (5, 11), (5, 17), (5, 18), (5, 26), (5, 28), (5, 35), (5, 40), (5, 55), (5, 58), (5, 64), (5, 72), (5, 80), (5, 83), (5, 86), (6, 26), (6, 35), (6, 55), (7, 9), (7, 17), (7, 18), (7, 26), (7, 28), (7, 35), (7, 40), (7, 55), (7, 58), (7, 64), (7, 72), (7, 80), (7, 83), (7, 86), (8, 9), (8, 17), (8, 18), (8, 26), (8, 28), (8, 35), (8, 40), (8, 55), (8, 58), (8, 64), (8, 72), (8, 80), (8, 83), (8, 86), (10, 9), (10, 17), (10, 18), (10, 26), (10, 35), (10, 40), (10, 55), (10, 58), (10, 64), (10, 72), (10, 83), (10, 86), (11, 26), (11, 55), (12, 26), (12, 55), (13, 26), (13, 55), (13, 64), (14, 26), (14, 55), (15, 9), (15, 17), (15, 18), (15, 26), (15, 28), (15, 35), (15, 40), (15, 55), (15, 58), (15, 64), (15, 72), (15, 80), (15, 83), (15, 86), (16, 9), (16, 17), (16, 18), (16, 26), (16, 35), (16, 40), (16, 55), (16, 58), (16, 64), (16, 72), (16, 83), (16, 86), (18, 26), (19, 9), (19, 17), (19, 18), (19, 26), (19, 28), (19, 35), (19, 40), (19, 55), (19, 58), (19, 64), (19, 72), (19, 80), (19, 83), (19, 86), (20, 9), (20, 17), (20, 18), (20, 26), (20, 28), (20, 35), (20, 40), (20, 55), (20, 58), (20, 64), (20, 72), (20, 80), (20, 83), (20, 86), (21, 9), (21, 17), (21, 18), (21, 26), (21, 28), (21, 35), (21, 40), (21, 55), (21, 58), (21, 64), (21, 72), (21, 80), (21, 83), (21, 86), (22, 26), (22, 55), (22, 64), (22, 86), (23, 17), (23, 26), (23, 55), (23, 58), (23, 64), (23, 83), (23, 86), (24, 9), (24, 17), (24, 18), (24, 26), (24, 28), (24, 35), (24, 40), (24, 55), (24, 58), (24, 64), (24, 72), (24, 80), (24, 83), (24, 86), (25, 26), (25, 35), (25, 55), (25, 58), (25, 64), (25, 83), (27, 9), (27, 17), (27, 18), (27, 26), (27, 35), (27, 40), (27, 55), (27, 58), (27, 64), (27, 72), (27, 80), (27, 83), (27, 86), (29, 26), (29, 55), (30, 26), (30, 55), (31, 9), (31, 17), (31, 18), (31, 26), (31, 28), (31, 35), (31, 40), (31, 55), (31, 58), (31, 64), (31, 72), (31, 80), (31, 83), (31, 86), (32, 9), (32, 17), (32, 18), (32, 26), (32, 28), (32, 35), (32, 40), (32, 55), (32, 58), (32, 64), (32, 72), (32, 80), (32, 83), (32, 86), (33, 9), (33, 17), (33, 18), (33, 26), (33, 28), (33, 35), (33, 40), (33, 55), (33, 58), (33, 64), (33, 72), (33, 80), (33, 83), (33, 86), (34, 17), (34, 26), (34, 35), (34, 55), (34, 58), (34, 64), (34, 83), (34, 86), (35, 26), (36, 9), (36, 17), (36, 18), (36, 26), (36, 35), (36, 40), (36, 55), (36, 58), (36, 64), (36, 72), (36, 80), (36, 83), (36, 86), (37, 26), (38, 26), (39, 9), (39, 17), (39, 18), (39, 26), (39, 35), (39, 40), (39, 55), (39, 58), (39, 64), (39, 72), (39, 80), (39, 83), (39, 86), (40, 26), (41, 9), (41, 17), (41, 18), (41, 26), (41, 28), (41, 35), (41, 40), (41, 55), (41, 58), (41, 64), (41, 72), (41, 80), (41, 83), (41, 86), (43, 9), (43, 17), (43, 18), (43, 26), (43, 28), (43, 35), (43, 40), (43, 55), (43, 58), (43, 64), (43, 72), (43, 80), (43, 83), (43, 86), (44, 26), (44, 55), (45, 26), (45, 55), (46, 26), (46, 55), (47, 26), (47, 55), (47, 64), (47, 86), (48, 26), (48, 35), (48, 55), (48, 58), (48, 64), (48, 83), (48, 86), (49, 26), (49, 35), (49, 55), (49, 64), (49, 83), (50, 17), (50, 26), (50, 35), (50, 55), (50, 58), (50, 64), (50, 83), (50, 86), (51, 26), (52, 26), (52, 55), (53, 26), (53, 55), (54, 26), (54, 55), (54, 58), (54, 64), (56, 9), (56, 17), (56, 26), (56, 35), (56, 40), (56, 55), (56, 58), (56, 64), (56, 72), (56, 83), (56, 86), (57, 26), (57, 55), (59, 9), (59, 17), (59, 26), (59, 35), (59, 40), (59, 55), (59, 58), (59, 64), (59, 72), (59, 80), (59, 83), (59, 86), (60, 26), (60, 35), (60, 55), (61, 9), (61, 17), (61, 18), (61, 26), (61, 28), (61, 35), (61, 40), (61, 55), (61, 58), (61, 64), (61, 72), (61, 80), (61, 83), (61, 86), (62, 26), (62, 55), (62, 64), (62, 86), (63, 9), (63, 17), (63, 26), (63, 28), (63, 35), (63, 40), (63, 55), (63, 58), (63, 64), (63, 72), (63, 80), (63, 83), (63, 86), (65, 9), (65, 17), (65, 18), (65, 26), (65, 35), (65, 40), (65, 55), (65, 58), (65, 64), (65, 72), (65, 83), (65, 86), (66, 17), (66, 26), (66, 35), (66, 55), (66, 64), (66, 83), (66, 86), (67, 26), (68, 17), (68, 26), (68, 35), (68, 40), (68, 55), (68, 58), (68, 64), (68, 83), (68, 86), (69, 9), (69, 17), (69, 18), (69, 26), (69, 28), (69, 35), (69, 40), (69, 55), (69, 58), (69, 64), (69, 72), (69, 80), (69, 83), (69, 86), (70, 9), (70, 17), (70, 18), (70, 26), (70, 28), (70, 35), (70, 40), (70, 55), (70, 58), (70, 64), (70, 72), (70, 80), (70, 83), (70, 86), (71, 9), (71, 11), (71, 17), (71, 18), (71, 26), (71, 28), (71, 35), (71, 40), (71, 55), (71, 58), (71, 64), (71, 72), (71, 80), (71, 83), (71, 86), (72, 26), (73, 9), (73, 17), (73, 18), (73, 26), (73, 28), (73, 35), (73, 40), (73, 55), (73, 58), (73, 64), (73, 72), (73, 80), (73, 83), (73, 86), (74, 9), (74, 17), (74, 18), (74, 26), (74, 35), (74, 40), (74, 55), (74, 58), (74, 64), (74, 72), (74, 80), (74, 83), (74, 86), (75, 9), (75, 17), (75, 18), (75, 26), (75, 28), (75, 35), (75, 40), (75, 55), (75, 58), (75, 64), (75, 72), (75, 80), (75, 83), (75, 86), (76, 26), (76, 35), (76, 55), (76, 58), (76, 64), (76, 83), (76, 86), (77, 26), (77, 55), (78, 26), (78, 55), (78, 83), (79, 26), (79, 35), (79, 55), (79, 58), (79, 64), (79, 83), (79, 86), (81, 17), (81, 26), (81, 55), (81, 64), (81, 86), (82, 9), (82, 17), (82, 18), (82, 26), (82, 35), (82, 40), (82, 55), (82, 58), (82, 64), (82, 72), (82, 83), (82, 86), (84, 17), (84, 26), (84, 35), (84, 55), (84, 58), (84, 64), (84, 83), (84, 86), (85, 9), (85, 17), (85, 18), (85, 26), (85, 28), (85, 35), (85, 40), (85, 55), (85, 58), (85, 64), (85, 72), (85, 80), (85, 83), (85, 86), (87, 26), (87, 55), (87, 58), (87, 64), (87, 86), (88, 9), (88, 17), (88, 18), (88, 26), (88, 28), (88, 35), (88, 40), (88, 55), (88, 58), (88, 64), (88, 72), (88, 80), (88, 83), (88, 86), (89, 9), (89, 17), (89, 18), (89, 26), (89, 28), (89, 35), (89, 40), (89, 55), (89, 58), (89, 64), (89, 72), (89, 80), (89, 83), (89, 86), (90, 26), (90, 55), (90, 64), (90, 86)]</t>
        </is>
      </c>
      <c r="N5" t="n">
        <v>1948</v>
      </c>
      <c r="O5" t="n">
        <v>0.5</v>
      </c>
      <c r="P5" t="n">
        <v>0.9</v>
      </c>
      <c r="Q5" t="n">
        <v>3</v>
      </c>
      <c r="R5" t="n">
        <v>10000</v>
      </c>
      <c r="S5" t="inlineStr">
        <is>
          <t>06/05/2024, 15:33:58</t>
        </is>
      </c>
      <c r="T5" s="3">
        <f>hyperlink("https://spiral.technion.ac.il/results/MTAwMDAwNw==/4/GOResultsPROCESS","link")</f>
        <v/>
      </c>
      <c r="U5" t="inlineStr">
        <is>
          <t>['GO:0034641:cellular nitrogen compound metabolic process (qval3.3E-73)', 'GO:0006412:translation (qval2.24E-58)', 'GO:0043043:peptide biosynthetic process (qval2.27E-57)', 'GO:0043604:amide biosynthetic process (qval2.84E-53)', 'GO:0006518:peptide metabolic process (qval1.27E-45)', 'GO:1901566:organonitrogen compound biosynthetic process (qval3.41E-45)', 'GO:0006807:nitrogen compound metabolic process (qval4.21E-44)', 'GO:0043603:cellular amide metabolic process (qval7.16E-39)', 'GO:0034660:ncRNA metabolic process (qval1.07E-38)', 'GO:0016070:RNA metabolic process (qval1.2E-38)', 'GO:0090304:nucleic acid metabolic process (qval2.43E-38)', 'GO:0006139:nucleobase-containing compound metabolic process (qval3.55E-37)', 'GO:0046483:heterocycle metabolic process (qval1.34E-35)', 'GO:0044237:cellular metabolic process (qval2.26E-35)', 'GO:0034645:cellular macromolecule biosynthetic process (qval5.65E-35)', 'GO:0043170:macromolecule metabolic process (qval2.56E-34)', 'GO:0044271:cellular nitrogen compound biosynthetic process (qval3.88E-34)', 'GO:0006725:cellular aromatic compound metabolic process (qval7.5E-33)', 'GO:0044238:primary metabolic process (qval3.84E-32)', 'GO:1901360:organic cyclic compound metabolic process (qval8.78E-32)', 'GO:0008152:metabolic process (qval4.13E-31)', 'GO:0009059:macromolecule biosynthetic process (qval1.67E-30)', 'GO:0071704:organic substance metabolic process (qval1.51E-29)', 'GO:0034470:ncRNA processing (qval7.69E-28)', 'GO:0006396:RNA processing (qval1.01E-27)', 'GO:0044249:cellular biosynthetic process (qval1.23E-26)', 'GO:0009987:cellular process (qval3.83E-26)', 'GO:0065003:protein-containing complex assembly (qval4.83E-24)', 'GO:1901576:organic substance biosynthetic process (qval6.03E-24)', 'GO:0006399:tRNA metabolic process (qval5.52E-23)', 'GO:0043933:protein-containing complex subunit organization (qval6.89E-23)', 'GO:0034622:cellular protein-containing complex assembly (qval1.63E-22)', 'GO:0009058:biosynthetic process (qval2.73E-22)', 'GO:0071826:ribonucleoprotein complex subunit organization (qval2.58E-20)', 'GO:0022618:ribonucleoprotein complex assembly (qval4.4E-20)', 'GO:0022607:cellular component assembly (qval1.2E-18)', 'GO:0006364:rRNA processing (qval6.96E-18)', 'GO:0016072:rRNA metabolic process (qval1.33E-17)', 'GO:1901564:organonitrogen compound metabolic process (qval1.66E-16)', 'GO:0006520:cellular amino acid metabolic process (qval8.28E-16)', 'GO:0000027:ribosomal large subunit assembly (qval1.93E-14)', 'GO:0006418:tRNA aminoacylation for protein translation (qval5.67E-13)', 'GO:0043039:tRNA aminoacylation (qval9.22E-13)', 'GO:0043038:amino acid activation (qval9.01E-13)', 'GO:0044260:cellular macromolecule metabolic process (qval2.26E-12)', 'GO:0019752:carboxylic acid metabolic process (qval1.58E-10)', 'GO:0043414:macromolecule methylation (qval2.65E-9)', 'GO:1901607:alpha-amino acid biosynthetic process (qval7.14E-9)', 'GO:0016043:cellular component organization (qval1.15E-8)', 'GO:0009451:RNA modification (qval1.19E-8)', 'GO:0008652:cellular amino acid biosynthetic process (qval1.81E-8)', 'GO:0043436:oxoacid metabolic process (qval2.09E-8)', 'GO:0071840:cellular component organization or biogenesis (qval2.06E-8)', 'GO:0006082:organic acid metabolic process (qval2.42E-8)', 'GO:0006413:translational initiation (qval3.03E-8)', 'GO:0032259:methylation (qval3.57E-8)', 'GO:0006400:tRNA modification (qval3.87E-8)', 'GO:0008033:tRNA processing (qval2.23E-7)', 'GO:1901605:alpha-amino acid metabolic process (qval4.26E-7)', 'GO:0019538:protein metabolic process (qval4.39E-7)', 'GO:0007005:mitochondrion organization (qval5.67E-7)', 'GO:0000469:cleavage involved in rRNA processing (qval5.6E-7)', 'GO:0006526:arginine biosynthetic process (qval8.77E-7)', 'GO:0044281:small molecule metabolic process (qval1.12E-6)', 'GO:0090501:RNA phosphodiester bond hydrolysis (qval1.66E-6)', 'GO:0046686:response to cadmium ion (qval2.21E-6)', 'GO:0044283:small molecule biosynthetic process (qval2.82E-6)', 'GO:0000338:protein deneddylation (qval4.39E-6)', 'GO:0044267:cellular protein metabolic process (qval4.49E-6)', 'GO:0001510:RNA methylation (qval4.93E-6)', 'GO:0016053:organic acid biosynthetic process (qval8.22E-6)', 'GO:0046394:carboxylic acid biosynthetic process (qval8.11E-6)', 'GO:0016071:mRNA metabolic process (qval1.06E-5)', 'GO:0006457:protein folding (qval1.19E-5)', 'GO:0006525:arginine metabolic process (qval1.62E-5)', 'GO:0002183:cytoplasmic translational initiation (qval2.04E-5)', 'GO:0009790:embryo development (qval3.04E-5)', 'GO:0007275:multicellular organism development (qval6.17E-5)', 'GO:0030490:maturation of SSU-rRNA (qval1.18E-4)', 'GO:0000387:spliceosomal snRNP assembly (qval1.25E-4)', 'GO:0009793:embryo development ending in seed dormancy (qval1.28E-4)', 'GO:0009082:branched-chain amino acid biosynthetic process (qval1.59E-4)', 'GO:0009084:glutamine family amino acid biosynthetic process (qval1.87E-4)', 'GO:0018205:peptidyl-lysine modification (qval2.7E-4)', 'GO:0008150:biological_process (qval3.21E-4)', 'GO:0030488:tRNA methylation (qval4E-4)', 'GO:0010038:response to metal ion (qval5.66E-4)', 'GO:0000462:maturation of SSU-rRNA from tricistronic rRNA transcript (SSU-rRNA, 5.8S rRNA, LSU-rRNA) (qval6.45E-4)', 'GO:0002181:cytoplasmic translation (qval7.14E-4)', 'GO:0006401:RNA catabolic process (qval8.38E-4)', 'GO:0090305:nucleic acid phosphodiester bond hydrolysis (qval1.26E-3)', 'GO:0071027:nuclear RNA surveillance (qval1.41E-3)', 'GO:0009129:pyrimidine nucleoside monophosphate metabolic process (qval1.4E-3)', 'GO:0009130:pyrimidine nucleoside monophosphate biosynthetic process (qval1.38E-3)', "GO:0044205:'de novo' UMP biosynthetic process (qval1.38E-3)", 'GO:0009081:branched-chain amino acid metabolic process (qval1.5E-3)', 'GO:0006220:pyrimidine nucleotide metabolic process (qval1.71E-3)', 'GO:0006221:pyrimidine nucleotide biosynthetic process (qval1.69E-3)', 'GO:0006325:chromatin organization (qval1.81E-3)', 'GO:0071025:RNA surveillance (qval2.08E-3)', 'GO:0006338:chromatin remodeling (qval2.48E-3)', 'GO:0009218:pyrimidine ribonucleotide metabolic process (qval2.53E-3)', 'GO:0009220:pyrimidine ribonucleotide biosynthetic process (qval2.5E-3)', 'GO:0046134:pyrimidine nucleoside biosynthetic process (qval2.48E-3)', 'GO:0046132:pyrimidine ribonucleoside biosynthetic process (qval2.45E-3)', "GO:0051084:'de novo' posttranslational protein folding (qval2.88E-3)", 'GO:0051085:chaperone cofactor-dependent protein refolding (qval2.86E-3)', 'GO:0000470:maturation of LSU-rRNA (qval3.29E-3)', 'GO:0010387:COP9 signalosome assembly (qval3.47E-3)', "GO:0006458:'de novo' protein folding (qval3.59E-3)", 'GO:0070727:cellular macromolecule localization (qval3.89E-3)', 'GO:0008380:RNA splicing (qval3.98E-3)', 'GO:0043633:polyadenylation-dependent RNA catabolic process (qval4.12E-3)', 'GO:0043634:polyadenylation-dependent ncRNA catabolic process (qval4.08E-3)', 'GO:0006222:UMP biosynthetic process (qval4.05E-3)', "GO:0031125:rRNA 3'-end processing (qval4.01E-3)", 'GO:0071035:nuclear polyadenylation-dependent rRNA catabolic process (qval3.98E-3)', 'GO:0071029:nuclear ncRNA surveillance (qval3.95E-3)', 'GO:0046049:UMP metabolic process (qval3.91E-3)', 'GO:0071046:nuclear polyadenylation-dependent ncRNA catabolic process (qval3.88E-3)', 'GO:0009174:pyrimidine ribonucleoside monophosphate biosynthetic process (qval3.85E-3)', 'GO:0009173:pyrimidine ribonucleoside monophosphate metabolic process (qval3.82E-3)', 'GO:0016075:rRNA catabolic process (qval3.86E-3)', 'GO:0046131:pyrimidine ribonucleoside metabolic process (qval3.88E-3)', 'GO:0061077:chaperone-mediated protein folding (qval4.43E-3)', 'GO:0006627:protein processing involved in protein targeting to mitochondrion (qval4.58E-3)', 'GO:0006432:phenylalanyl-tRNA aminoacylation (qval4.55E-3)', 'GO:1902626:assembly of large subunit precursor of preribosome (qval4.51E-3)', 'GO:0016458:gene silencing (qval4.86E-3)', 'GO:0034655:nucleobase-containing compound catabolic process (qval5.21E-3)', 'GO:0006397:mRNA processing (qval5.2E-3)', 'GO:0072528:pyrimidine-containing compound biosynthetic process (qval5.69E-3)', 'GO:0032501:multicellular organismal process (qval5.82E-3)', 'GO:0006473:protein acetylation (qval6.11E-3)', 'GO:0009064:glutamine family amino acid metabolic process (qval6.06E-3)', 'GO:0000463:maturation of LSU-rRNA from tricistronic rRNA transcript (SSU-rRNA, 5.8S rRNA, LSU-rRNA) (qval6.24E-3)', 'GO:0000479:endonucleolytic cleavage of tricistronic rRNA transcript (SSU-rRNA, 5.8S rRNA, LSU-rRNA) (qval6.2E-3)', 'GO:0000478:endonucleolytic cleavage involved in rRNA processing (qval6.15E-3)', 'GO:0034982:mitochondrial protein processing (qval6.11E-3)', 'GO:0017038:protein import (qval7.46E-3)', 'GO:0006213:pyrimidine nucleoside metabolic process (qval7.73E-3)', 'GO:0022613:ribonucleoprotein complex biogenesis (qval7.68E-3)', 'GO:0043144:snoRNA processing (qval8.38E-3)', 'GO:0006475:internal protein amino acid acetylation (qval1.04E-2)', 'GO:0018394:peptidyl-lysine acetylation (qval1.04E-2)', 'GO:0018393:internal peptidyl-lysine acetylation (qval1.03E-2)', 'GO:0016573:histone acetylation (qval1.02E-2)', 'GO:0018130:heterocycle biosynthetic process (qval1.04E-2)', "GO:0071051:polyadenylation-dependent snoRNA 3'-end processing (qval1.1E-2)", 'GO:0043543:protein acylation (qval1.11E-2)', 'GO:0042455:ribonucleoside biosynthetic process (qval1.17E-2)', 'GO:0009163:nucleoside biosynthetic process (qval1.16E-2)', "GO:0043628:ncRNA 3'-end processing (qval1.16E-2)", 'GO:0034661:ncRNA catabolic process (qval1.15E-2)', "GO:0034471:ncRNA 5'-end processing (qval1.16E-2)", 'GO:0006259:DNA metabolic process (qval1.18E-2)', 'GO:0006605:protein targeting (qval1.18E-2)', 'GO:0008334:histone mRNA metabolic process (qval1.41E-2)', 'GO:0000492:box C/D snoRNP assembly (qval1.4E-2)', "GO:0031123:RNA 3'-end processing (qval1.45E-2)", 'GO:0016074:snoRNA metabolic process (qval1.6E-2)', 'GO:0031503:protein-containing complex localization (qval1.59E-2)', 'GO:0006551:leucine metabolic process (qval1.58E-2)', 'GO:0016180:snRNA processing (qval1.57E-2)', 'GO:0034613:cellular protein localization (qval1.62E-2)', 'GO:0016078:tRNA catabolic process (qval1.71E-2)', 'GO:0043461:proton-transporting ATP synthase complex assembly (qval1.7E-2)', 'GO:1901989:positive regulation of cell cycle phase transition (qval1.69E-2)', 'GO:1901992:positive regulation of mitotic cell cycle phase transition (qval1.68E-2)', "GO:0031126:snoRNA 3'-end processing (qval1.67E-2)", "GO:0000967:rRNA 5'-end processing (qval1.66E-2)", 'GO:0009098:leucine biosynthetic process (qval1.65E-2)', 'GO:0071038:nuclear polyadenylation-dependent tRNA catabolic process (qval1.64E-2)', 'GO:0072527:pyrimidine-containing compound metabolic process (qval1.68E-2)', 'GO:0016073:snRNA metabolic process (qval1.73E-2)', 'GO:0010608:posttranscriptional regulation of gene expression (qval1.82E-2)', "GO:0000966:RNA 5'-end processing (qval2.04E-2)", 'GO:0090503:RNA phosphodiester bond hydrolysis, exonucleolytic (qval2.55E-2)', 'GO:0000459:exonucleolytic trimming involved in rRNA processing (qval2.54E-2)', "GO:0000467:exonucleolytic trimming to generate mature 3'-end of 5.8S rRNA from tricistronic rRNA transcript (SSU-rRNA, 5.8S rRNA, LSU-rRNA) (qval2.52E-2)", "GO:0034427:nuclear-transcribed mRNA catabolic process, exonucleolytic, 3'-5' (qval2.51E-2)", "GO:0034475:U4 snRNA 3'-end processing (qval2.5E-2)", 'GO:0018193:peptidyl-amino acid modification (qval2.64E-2)', 'GO:0006479:protein methylation (qval2.65E-2)', 'GO:0008213:protein alkylation (qval2.64E-2)', 'GO:0010499:proteasomal ubiquitin-independent protein catabolic process (qval2.64E-2)', 'GO:0051131:chaperone-mediated protein complex assembly (qval2.87E-2)', "GO:0006207:'de novo' pyrimidine nucleobase biosynthetic process (qval2.86E-2)", 'GO:0070525:tRNA threonylcarbamoyladenosine metabolic process (qval2.84E-2)', 'GO:0000491:small nucleolar ribonucleoprotein complex assembly (qval2.83E-2)', 'GO:0071034:CUT catabolic process (qval2.81E-2)', 'GO:1902751:positive regulation of cell cycle G2/M phase transition (qval2.8E-2)', 'GO:0071043:CUT metabolic process (qval2.79E-2)', 'GO:0009088:threonine biosynthetic process (qval2.77E-2)', 'GO:0010971:positive regulation of G2/M transition of mitotic cell cycle (qval2.76E-2)']</t>
        </is>
      </c>
      <c r="V5" s="3">
        <f>hyperlink("https://spiral.technion.ac.il/results/MTAwMDAwNw==/4/GOResultsFUNCTION","link")</f>
        <v/>
      </c>
      <c r="W5" t="inlineStr">
        <is>
          <t>['GO:0003735:structural constituent of ribosome (qval2.96E-67)', 'GO:0005198:structural molecule activity (qval1.26E-54)', 'GO:0003723:RNA binding (qval1.93E-52)', 'GO:0003729:mRNA binding (qval7.06E-33)', 'GO:0003676:nucleic acid binding (qval6.37E-19)', 'GO:0140098:catalytic activity, acting on RNA (qval1.51E-17)', 'GO:0140101:catalytic activity, acting on a tRNA (qval1.21E-16)', 'GO:0016875:ligase activity, forming carbon-oxygen bonds (qval9.07E-13)', 'GO:0004812:aminoacyl-tRNA ligase activity (qval8.06E-13)', 'GO:1901363:heterocyclic compound binding (qval7.66E-10)', 'GO:0008135:translation factor activity, RNA binding (qval1.26E-9)', 'GO:0019843:rRNA binding (qval1.28E-9)', 'GO:0097159:organic cyclic compound binding (qval1.35E-9)', 'GO:0003743:translation initiation factor activity (qval6.46E-9)', 'GO:0016874:ligase activity (qval6.13E-9)', 'GO:0051082:unfolded protein binding (qval5.92E-9)', 'GO:0016741:transferase activity, transferring one-carbon groups (qval1.5E-8)', 'GO:0005488:binding (qval2.21E-7)', 'GO:0008168:methyltransferase activity (qval3.05E-6)', 'GO:0008173:RNA methyltransferase activity (qval3.79E-6)', 'GO:0000049:tRNA binding (qval2.46E-4)', 'GO:0043022:ribosome binding (qval3.52E-4)', 'GO:0043021:ribonucleoprotein complex binding (qval6.36E-4)', 'GO:0008175:tRNA methyltransferase activity (qval1.22E-3)', 'GO:0008757:S-adenosylmethionine-dependent methyltransferase activity (qval2.22E-3)', 'GO:0008170:N-methyltransferase activity (qval5.66E-3)', 'GO:0008233:peptidase activity (qval8.17E-3)', 'GO:0004815:aspartate-tRNA ligase activity (qval1.06E-2)', 'GO:0004826:phenylalanine-tRNA ligase activity (qval1.03E-2)', 'GO:0070011:peptidase activity, acting on L-amino acid peptides (qval1.06E-2)', 'GO:0016273:arginine N-methyltransferase activity (qval1.41E-2)', 'GO:0016274:protein-arginine N-methyltransferase activity (qval1.37E-2)', 'GO:0015450:P-P-bond-hydrolysis-driven protein transmembrane transporter activity (qval1.5E-2)', 'GO:0070122:isopeptidase activity (qval2.72E-2)', 'GO:0008237:metallopeptidase activity (qval3.35E-2)', 'GO:0044877:protein-containing complex binding (qval3.58E-2)', 'GO:0008320:protein transmembrane transporter activity (qval4.69E-2)', 'GO:0022884:macromolecule transmembrane transporter activity (qval4.56E-2)', 'GO:0008276:protein methyltransferase activity (qval4.82E-2)', 'GO:0031369:translation initiation factor binding (qval5.85E-2)', 'GO:0016884:carbon-nitrogen ligase activity, with glutamine as amido-N-donor (qval5.71E-2)', 'GO:0070006:metalloaminopeptidase activity (qval5.57E-2)', 'GO:0008565:protein transporter activity (qval5.93E-2)', 'GO:0070181:small ribosomal subunit rRNA binding (qval6.3E-2)']</t>
        </is>
      </c>
      <c r="X5" s="3">
        <f>hyperlink("https://spiral.technion.ac.il/results/MTAwMDAwNw==/4/GOResultsCOMPONENT","link")</f>
        <v/>
      </c>
      <c r="Y5" t="inlineStr">
        <is>
          <t>['GO:0032991:protein-containing complex (qval2.34E-77)', 'GO:1990904:ribonucleoprotein complex (qval1.38E-63)', 'GO:0044391:ribosomal subunit (qval6.53E-60)', 'GO:0044446:intracellular organelle part (qval1.61E-53)', 'GO:0044422:organelle part (qval1.9E-53)', 'GO:0005829:cytosol (qval3.25E-47)', 'GO:0044444:cytoplasmic part (qval1.21E-40)', 'GO:0015934:large ribosomal subunit (qval3.65E-39)', 'GO:0044424:intracellular part (qval4.13E-36)', 'GO:0044428:nuclear part (qval8.22E-34)', 'GO:0044445:cytosolic part (qval7.57E-26)', 'GO:0044464:cell part (qval4.01E-24)', 'GO:0043231:intracellular membrane-bounded organelle (qval6.72E-24)', 'GO:0043229:intracellular organelle (qval6.46E-24)', 'GO:0043226:organelle (qval9.02E-24)', 'GO:0009536:plastid (qval9.46E-23)', 'GO:0043227:membrane-bounded organelle (qval1.1E-22)', 'GO:0043228:non-membrane-bounded organelle (qval1.38E-21)', 'GO:0043232:intracellular non-membrane-bounded organelle (qval1.31E-21)', 'GO:0005730:nucleolus (qval1.29E-21)', 'GO:0015935:small ribosomal subunit (qval1.57E-20)', 'GO:0044429:mitochondrial part (qval1.59E-18)', 'GO:0000315:organellar large ribosomal subunit (qval4.97E-18)', 'GO:0005840:ribosome (qval1.32E-17)', 'GO:0022625:cytosolic large ribosomal subunit (qval2.02E-17)', 'GO:0009570:chloroplast stroma (qval2.51E-17)', 'GO:0009532:plastid stroma (qval2.75E-17)', 'GO:0044435:plastid part (qval4.83E-17)', 'GO:0044434:chloroplast part (qval4.81E-17)', 'GO:0005762:mitochondrial large ribosomal subunit (qval2.8E-16)', 'GO:0030684:preribosome (qval2.63E-15)', 'GO:0009507:chloroplast (qval2.91E-15)', 'GO:0005852:eukaryotic translation initiation factor 3 complex (qval4.31E-15)', 'GO:0005739:mitochondrion (qval4.95E-15)', 'GO:0022626:cytosolic ribosome (qval2.67E-14)', 'GO:1902494:catalytic complex (qval1.06E-13)', 'GO:0098798:mitochondrial protein complex (qval1.62E-13)', 'GO:0022627:cytosolic small ribosomal subunit (qval2.69E-13)', 'GO:0031975:envelope (qval1.2E-9)', 'GO:0031967:organelle envelope (qval1.17E-9)', 'GO:0009941:chloroplast envelope (qval2.12E-9)', 'GO:0009526:plastid envelope (qval2.99E-9)', 'GO:0005854:nascent polypeptide-associated complex (qval1.14E-8)', 'GO:0030688:preribosome, small subunit precursor (qval2.16E-8)', 'GO:0008180:COP9 signalosome (qval7.43E-8)', 'GO:0044451:nucleoplasm part (qval1.02E-7)', 'GO:0005737:cytoplasm (qval3.2E-7)', 'GO:0000314:organellar small ribosomal subunit (qval3.39E-7)', 'GO:0005575:cellular_component (qval1.05E-6)', 'GO:0071011:precatalytic spliceosome (qval1.3E-6)', 'GO:0005687:U4 snRNP (qval5.29E-6)', 'GO:0005685:U1 snRNP (qval1.27E-5)', 'GO:0019866:organelle inner membrane (qval1.38E-5)', 'GO:1990234:transferase complex (qval1.83E-5)', 'GO:0016272:prefoldin complex (qval2.33E-5)', 'GO:0005686:U2 snRNP (qval2.9E-5)', 'GO:0005682:U5 snRNP (qval3.97E-5)', 'GO:0030687:preribosome, large subunit precursor (qval6.65E-5)', 'GO:0032040:small-subunit processome (qval7.06E-5)', 'GO:0005763:mitochondrial small ribosomal subunit (qval7.19E-5)', 'GO:0034719:SMN-Sm protein complex (qval7.76E-5)', 'GO:0030532:small nuclear ribonucleoprotein complex (qval1.75E-4)', 'GO:0097526:spliceosomal tri-snRNP complex (qval1.92E-4)', 'GO:0120114:Sm-like protein family complex (qval2.05E-4)', 'GO:0005743:mitochondrial inner membrane (qval4.44E-4)', 'GO:1904949:ATPase complex (qval6.16E-4)', 'GO:0031974:membrane-enclosed lumen (qval6.37E-4)', 'GO:0070013:intracellular organelle lumen (qval6.27E-4)', 'GO:0043233:organelle lumen (qval6.18E-4)', 'GO:0097525:spliceosomal snRNP complex (qval7.1E-4)', 'GO:0000428:DNA-directed RNA polymerase complex (qval8.31E-4)', 'GO:0000408:EKC/KEOPS complex (qval9.13E-4)', 'GO:0055029:nuclear DNA-directed RNA polymerase complex (qval1.06E-3)', 'GO:0016604:nuclear body (qval1.26E-3)', 'GO:0030880:RNA polymerase complex (qval1.28E-3)', 'GO:0016607:nuclear speck (qval1.27E-3)', 'GO:0042720:mitochondrial inner membrane peptidase complex (qval1.3E-3)', 'GO:0042788:polysomal ribosome (qval1.29E-3)', 'GO:0071541:eukaryotic translation initiation factor 3 complex, eIF3m (qval1.27E-3)', 'GO:0032299:ribonuclease H2 complex (qval1.26E-3)', 'GO:0000419:RNA polymerase V complex (qval1.47E-3)', 'GO:0031090:organelle membrane (qval1.6E-3)', 'GO:0005681:spliceosomal complex (qval2.13E-3)', 'GO:0005759:mitochondrial matrix (qval2.16E-3)', 'GO:0000176:nuclear exosome (RNase complex) (qval2.45E-3)', 'GO:0000418:RNA polymerase IV complex (qval2.42E-3)', 'GO:0080008:Cul4-RING E3 ubiquitin ligase complex (qval2.76E-3)', 'GO:0070603:SWI/SNF superfamily-type complex (qval2.76E-3)', 'GO:0005689:U12-type spliceosomal complex (qval3.5E-3)', 'GO:1905369:endopeptidase complex (qval3.53E-3)', 'GO:0000502:proteasome complex (qval3.49E-3)', 'GO:0017101:aminoacyl-tRNA synthetase multienzyme complex (qval4.21E-3)', 'GO:1905368:peptidase complex (qval4.76E-3)', 'GO:0000178:exosome (RNase complex) (qval4.78E-3)', 'GO:0042555:MCM complex (qval5.18E-3)', 'GO:0009368:endopeptidase Clp complex (qval5.13E-3)', 'GO:1905354:exoribonuclease complex (qval6.48E-3)', 'GO:0005665:RNA polymerase II, core complex (qval6.41E-3)', 'GO:0071013:catalytic step 2 spliceosome (qval6.55E-3)', 'GO:0031966:mitochondrial membrane (qval7.23E-3)', 'GO:0000347:THO complex (qval7.82E-3)', 'GO:0097346:INO80-type complex (qval8.39E-3)', 'GO:0000812:Swr1 complex (qval9.08E-3)']</t>
        </is>
      </c>
    </row>
    <row r="6">
      <c r="A6" s="1" t="n">
        <v>5</v>
      </c>
      <c r="B6" t="n">
        <v>22284</v>
      </c>
      <c r="C6" t="n">
        <v>4255</v>
      </c>
      <c r="D6" t="n">
        <v>91</v>
      </c>
      <c r="E6" t="n">
        <v>8190</v>
      </c>
      <c r="F6" t="n">
        <v>430</v>
      </c>
      <c r="G6" t="n">
        <v>3271</v>
      </c>
      <c r="H6" t="n">
        <v>70</v>
      </c>
      <c r="I6" t="n">
        <v>428</v>
      </c>
      <c r="J6" s="2" t="n">
        <v>-2632</v>
      </c>
      <c r="K6" t="n">
        <v>0.306</v>
      </c>
      <c r="L6" t="inlineStr">
        <is>
          <t>AAE3,ABF4,ABI1,ABI2,ABR1,ACBP3,ACX1,ADT3,AFP1,AHK3,ALDH7B4,AML3,ANAC083,APR1,APS1,ARF32,ARI1,ASK20,AT1G01350,AT1G02610,AT1G02890,AT1G03740,AT1G04770,AT1G07030,AT1G08315,AT1G11100,AT1G13195,AT1G13350,AT1G13360,AT1G13880,AT1G13990,AT1G16320,AT1G16840,AT1G19400,AT1G21790,AT1G22930,AT1G23040,AT1G26580,AT1G27150,AT1G27290,AT1G27300,AT1G28190,AT1G29195,AT1G30320,AT1G32120,AT1G34300,AT1G48450,AT1G53050,AT1G53560,AT1G55680,AT1G56140,AT1G60730,AT1G60750,AT1G61690,AT1G61890,AT1G66880,AT1G69360,AT1G71240,AT1G71950,AT1G72510,AT1G73920,AT1G75170,AT1G76070,AT1G76980,AT1G78070,AT1G78420,AT2G02370,AT2G04400,AT2G06025,AT2G16790,AT2G18090,AT2G18860,AT2G20920,AT2G22880,AT2G23120,AT2G24100,AT2G26920,AT2G27290,AT2G27500,AT2G27830,AT2G30550,AT2G31130,AT2G32140,AT2G32150,AT2G33700,AT2G36220,AT2G38240,AT2G38410,AT2G39100,AT2G39270,AT2G40095,AT2G46080,AT2G46550,AT2G46735,AT3G02480,AT3G02740,AT3G04640,AT3G06620,AT3G07565,AT3G07720,AT3G09085,AT3G10020,AT3G11340,AT3G13430,AT3G13910,AT3G14200,AT3G16800,AT3G22530,AT3G25840,AT3G43230,AT3G47160,AT3G47550,AT3G47680,AT3G48050,AT3G49590,AT3G49790,AT3G50910,AT3G51500,AT3G51890,AT3G52105,AT3G52220,AT3G52710,AT3G57750,AT3G59210,AT3G60450,AT3G60690,AT3G62260,AT3G62920,AT4G01895,AT4G01960,AT4G09150,AT4G12000,AT4G13110,AT4G13530,AT4G15120,AT4G17140,AT4G17410,AT4G17840,AT4G17900,AT4G19140,AT4G21580,AT4G22530,AT4G23050,AT4G24690,AT4G26060,AT4G27020,AT4G27680,AT4G28260,AT4G29950,AT4G30240,AT4G30390,AT4G30490,AT4G30530,AT4G31860,AT4G32440,AT4G32480,AT4G33540,AT4G33565,AT4G33905,AT4G33940,AT4G34140,AT4G38060,AT4G38810,AT4G38980,AT4G40080,AT5G01850,AT5G02230,AT5G03380,AT5G03560,AT5G03905,AT5G04250,AT5G05600,AT5G08230,AT5G08535,AT5G12190,AT5G12340,AT5G13590,AT5G14105,AT5G15820,AT5G16650,AT5G16680,AT5G17460,AT5G18400,AT5G18490,AT5G19430,AT5G19440,AT5G19855,AT5G21280,AT5G23520,AT5G24320,AT5G24890,AT5G25520,AT5G27760,AT5G35320,AT5G40340,AT5G41350,AT5G42940,AT5G43260,AT5G46780,AT5G47860,AT5G48655,AT5G53050,AT5G53440,AT5G54940,AT5G55860,AT5G57123,AT5G57860,AT5G57910,AT5G58620,AT5G58787,AT5G58800,AT5G61820,AT5G64170,AT5G64250,AT5G67350,ATCOL4,ATG12A,ATG18F,ATG8B,ATG8E,ATG8H,ATHB-6,ATJ10,ATJ20,ATL6,ATMYB3R5,ATTIL', "B''ALPHA", 'BAM1,BAM4,BPS1,CAD1,CAF1-6,CAS,CAT1,CBL4,CCX2,CDKE-1,CHIP,CIPK1,CIPK10,CIPK14,CIPK15,CIPK6,CKL13,CLPD,COAE,COL13,COL5,COL9,COR47,COX17-1,CRY2,CYP94B3,D14,DI19-2,DREB2E,ECI2,EIL3,ERD10,ERF070,ERF1-1,ERF113,ERF3,ERF4,FAB1A,FES1,FPA,FRS7,Fes1A,GDPD4,GGH1,GLYK,GPK1,GPX6,GSTF8,GSTU24,GSTU5,GSTU6,GT-3A,HAB1,HAI1,HAT22,HGO,HISN1B,HNL,HSFA4C,HVA22D,IAA10,IAA16,ILL4,ILL6,ILR1,INVC,IQD22,ISCA,ISPH,ISU1,JAR1,KIN2,KING1,LCAT4,LOG2,LON2,LRR XI-23,LSU3,LTI78,LUG,MAPKKK13,MBD1,MBD10,MBF1C,MCCA,MED19A,MED26B,MGD1,MIP1,ML1,ML4,ML5,MRS2-1,MSL4,MSL6,MSR4,MTM1,MYOB1,NAC072,NBP35,NET1D,NF-YC11,NFYA9,NTMC2T5.1,OBE1,OPR1,OR23,PAH1,PANK1,PAP2,PDS1,PEPR1,PIP5K1,PIP5K9,PNC2,POT6,PPC3-1.2,PPC6-1,PRS1,PUB44,PVA41,PYL5,PYM,Phox4,RABB1B,RAP2-4,RAP2-6,RAP2-9,RD19A,RD2,RD21A,RHA1A,RIE1,RIN2,RMA1,RPL10C,RTFL6,RVE2,RVE6,SAG21,SAP12,SAP3,SAP4,SAP5,SAP6,SAP7,SAP9,SAT32,SAT5,SBP1,SEC,SFH5,SIS,SK1,SKIP,SKP2B,SMG7,SMP1,SMP2,SPA1,SPE2,SPPL4,SR30,SRO1,SSP4,SSP5,SYP21,TAF1,TEM1,TFB1-3,TIFY3B,TIM14-3,TOM20-4,TOPP3,TOPP8,TPS10,TPS11,TPS8,TRB2,TSB1,TULP1,UBC3,UBL5,UBQ10,UBQ3,UGT72B1,UGT89A2,UNE1,UPF3,WAKL14,WAP,WRKY19,WRKY39,WRKY4,XERO2,XI-1,XTH30,ZAT6,ZDS1,ZHD11,ZIFL1,emb1441</t>
        </is>
      </c>
      <c r="M6" t="inlineStr">
        <is>
          <t>[(2, 1), (2, 74), (6, 1), (6, 8), (6, 10), (6, 24), (6, 39), (6, 41), (6, 53), (6, 65), (6, 74), (6, 82), (7, 1), (7, 74), (13, 39), (13, 74), (25, 10), (25, 39), (25, 65), (25, 74), (25, 82), (26, 1), (26, 3), (26, 8), (26, 10), (26, 11), (26, 16), (26, 18), (26, 22), (26, 24), (26, 27), (26, 32), (26, 34), (26, 36), (26, 39), (26, 41), (26, 43), (26, 46), (26, 47), (26, 53), (26, 62), (26, 65), (26, 71), (26, 74), (26, 76), (26, 81), (26, 82), (26, 90), (28, 1), (28, 8), (28, 10), (28, 24), (28, 32), (28, 39), (28, 41), (28, 46), (28, 53), (28, 65), (28, 74), (28, 82), (30, 74), (31, 1), (31, 3), (31, 5), (31, 8), (31, 10), (31, 11), (31, 14), (31, 16), (31, 18), (31, 22), (31, 23), (31, 24), (31, 27), (31, 32), (31, 34), (31, 36), (31, 39), (31, 41), (31, 43), (31, 46), (31, 47), (31, 53), (31, 59), (31, 62), (31, 65), (31, 66), (31, 71), (31, 72), (31, 74), (31, 75), (31, 76), (31, 81), (31, 82), (31, 84), (31, 90), (35, 1), (35, 3), (35, 8), (35, 10), (35, 24), (35, 32), (35, 39), (35, 41), (35, 46), (35, 53), (35, 65), (35, 74), (35, 76), (35, 82), (37, 1), (37, 3), (37, 8), (37, 10), (37, 11), (37, 16), (37, 24), (37, 27), (37, 32), (37, 34), (37, 36), (37, 39), (37, 41), (37, 46), (37, 53), (37, 65), (37, 74), (37, 76), (37, 82), (37, 90), (38, 10), (38, 39), (38, 65), (38, 74), (40, 1), (40, 10), (40, 39), (40, 74), (42, 1), (42, 3), (42, 8), (42, 10), (42, 11), (42, 16), (42, 18), (42, 22), (42, 24), (42, 27), (42, 32), (42, 34), (42, 36), (42, 39), (42, 41), (42, 43), (42, 46), (42, 47), (42, 53), (42, 62), (42, 65), (42, 66), (42, 71), (42, 74), (42, 76), (42, 81), (42, 82), (42, 84), (42, 90), (44, 1), (44, 10), (44, 39), (44, 53), (44, 65), (44, 74), (44, 82), (45, 74), (48, 1), (48, 10), (48, 39), (48, 65), (48, 74), (49, 1), (49, 8), (49, 10), (49, 24), (49, 36), (49, 39), (49, 41), (49, 53), (49, 65), (49, 74), (49, 82), (51, 39), (51, 65), (51, 74), (55, 1), (55, 8), (55, 10), (55, 11), (55, 24), (55, 32), (55, 39), (55, 41), (55, 46), (55, 53), (55, 65), (55, 74), (55, 82), (56, 1), (56, 8), (56, 10), (56, 24), (56, 32), (56, 39), (56, 41), (56, 53), (56, 65), (56, 74), (56, 82), (57, 1), (57, 8), (57, 10), (57, 24), (57, 32), (57, 36), (57, 39), (57, 41), (57, 65), (57, 74), (57, 82), (58, 10), (58, 39), (58, 65), (58, 74), (58, 82), (60, 1), (60, 39), (60, 65), (60, 74), (63, 74), (64, 1), (64, 3), (64, 8), (64, 10), (64, 11), (64, 16), (64, 18), (64, 22), (64, 24), (64, 27), (64, 32), (64, 34), (64, 36), (64, 39), (64, 41), (64, 43), (64, 46), (64, 47), (64, 53), (64, 59), (64, 62), (64, 65), (64, 71), (64, 72), (64, 74), (64, 76), (64, 81), (64, 82), (64, 84), (64, 90), (67, 1), (67, 3), (67, 8), (67, 10), (67, 24), (67, 39), (67, 41), (67, 46), (67, 53), (67, 65), (67, 74), (67, 82), (69, 1), (69, 10), (69, 39), (69, 65), (69, 74), (69, 82), (78, 1), (78, 10), (78, 39), (78, 65), (78, 74), (79, 1), (79, 3), (79, 5), (79, 8), (79, 10), (79, 11), (79, 14), (79, 16), (79, 18), (79, 22), (79, 23), (79, 24), (79, 27), (79, 32), (79, 34), (79, 36), (79, 39), (79, 41), (79, 43), (79, 46), (79, 47), (79, 50), (79, 53), (79, 59), (79, 62), (79, 65), (79, 66), (79, 71), (79, 72), (79, 74), (79, 75), (79, 76), (79, 81), (79, 82), (79, 84), (79, 90), (80, 1), (80, 8), (80, 10), (80, 39), (80, 41), (80, 53), (80, 65), (80, 74), (80, 82), (83, 1), (83, 3), (83, 8), (83, 10), (83, 11), (83, 16), (83, 24), (83, 27), (83, 32), (83, 34), (83, 36), (83, 39), (83, 41), (83, 46), (83, 53), (83, 62), (83, 65), (83, 74), (83, 76), (83, 81), (83, 82), (83, 90), (85, 1), (85, 3), (85, 5), (85, 8), (85, 10), (85, 11), (85, 14), (85, 16), (85, 18), (85, 22), (85, 23), (85, 24), (85, 27), (85, 32), (85, 34), (85, 36), (85, 39), (85, 41), (85, 43), (85, 46), (85, 47), (85, 53), (85, 59), (85, 62), (85, 65), (85, 66), (85, 71), (85, 72), (85, 74), (85, 75), (85, 76), (85, 81), (85, 82), (85, 84), (85, 90), (89, 1), (89, 3), (89, 5), (89, 8), (89, 10), (89, 11), (89, 14), (89, 16), (89, 18), (89, 22), (89, 23), (89, 24), (89, 27), (89, 32), (89, 34), (89, 36), (89, 39), (89, 41), (89, 43), (89, 46), (89, 47), (89, 53), (89, 59), (89, 62), (89, 65), (89, 66), (89, 71), (89, 74), (89, 75), (89, 76), (89, 81), (89, 82), (89, 84), (89, 90)]</t>
        </is>
      </c>
      <c r="N6" t="n">
        <v>2201</v>
      </c>
      <c r="O6" t="n">
        <v>0.5</v>
      </c>
      <c r="P6" t="n">
        <v>0.9</v>
      </c>
      <c r="Q6" t="n">
        <v>3</v>
      </c>
      <c r="R6" t="n">
        <v>10000</v>
      </c>
      <c r="S6" t="inlineStr">
        <is>
          <t>06/05/2024, 15:34:11</t>
        </is>
      </c>
      <c r="T6" s="3">
        <f>hyperlink("https://spiral.technion.ac.il/results/MTAwMDAwNw==/5/GOResultsPROCESS","link")</f>
        <v/>
      </c>
      <c r="U6" t="inlineStr">
        <is>
          <t>['GO:0042221:response to chemical (qval6.44E-11)', 'GO:0001101:response to acid chemical (qval3.7E-9)', 'GO:0097305:response to alcohol (qval1.38E-8)', 'GO:0009414:response to water deprivation (qval4.3E-8)', 'GO:1901700:response to oxygen-containing compound (qval3.82E-8)', 'GO:0009415:response to water (qval4.37E-8)', 'GO:0009737:response to abscisic acid (qval1.07E-7)', 'GO:0009628:response to abiotic stimulus (qval1.82E-7)', 'GO:0050896:response to stimulus (qval3.34E-7)', 'GO:0033993:response to lipid (qval3.86E-7)', 'GO:0009725:response to hormone (qval5.24E-7)', 'GO:0009719:response to endogenous stimulus (qval1.12E-6)', 'GO:0010033:response to organic substance (qval1.12E-6)', 'GO:0006950:response to stress (qval1.6E-6)', 'GO:0010035:response to inorganic substance (qval1.53E-5)', 'GO:0070887:cellular response to chemical stimulus (qval5.29E-5)', 'GO:0000398:mRNA splicing, via spliceosome (qval5.92E-5)', 'GO:0001666:response to hypoxia (qval7.89E-5)', 'GO:0071456:cellular response to hypoxia (qval8.63E-5)', 'GO:0036293:response to decreased oxygen levels (qval8.79E-5)', 'GO:0036294:cellular response to decreased oxygen levels (qval9.08E-5)', 'GO:0070482:response to oxygen levels (qval9.2E-5)', 'GO:0071453:cellular response to oxygen levels (qval8.94E-5)', 'GO:0006464:cellular protein modification process (qval2.41E-4)', 'GO:0036211:protein modification process (qval2.31E-4)', 'GO:0006970:response to osmotic stress (qval2.36E-4)', 'GO:0006470:protein dephosphorylation (qval2.84E-4)', 'GO:0000377:RNA splicing, via transesterification reactions with bulged adenosine as nucleophile (qval2.8E-4)', 'GO:0000375:RNA splicing, via transesterification reactions (qval2.7E-4)', 'GO:0016567:protein ubiquitination (qval3.53E-4)', 'GO:1901564:organonitrogen compound metabolic process (qval3.95E-4)', 'GO:0032446:protein modification by small protein conjugation (qval7.5E-4)', 'GO:0008380:RNA splicing (qval9.45E-4)', 'GO:0006397:mRNA processing (qval1.3E-3)', 'GO:0044267:cellular protein metabolic process (qval1.49E-3)', 'GO:0019538:protein metabolic process (qval1.81E-3)', 'GO:0009651:response to salt stress (qval2.05E-3)', 'GO:0043412:macromolecule modification (qval3.12E-3)', 'GO:0044237:cellular metabolic process (qval3.25E-3)', 'GO:0070647:protein modification by small protein conjugation or removal (qval3.37E-3)', 'GO:0016071:mRNA metabolic process (qval4.93E-3)', 'GO:0051716:cellular response to stimulus (qval7.28E-3)', 'GO:0009987:cellular process (qval8.89E-3)', 'GO:1901404:regulation of tetrapyrrole catabolic process (qval1E-2)', 'GO:0010271:regulation of chlorophyll catabolic process (qval9.79E-3)', 'GO:0009636:response to toxic substance (qval1.48E-2)', 'GO:0008152:metabolic process (qval1.51E-2)', 'GO:0045836:positive regulation of meiotic nuclear division (qval1.81E-2)', 'GO:0006979:response to oxidative stress (qval2.1E-2)', 'GO:0016311:dephosphorylation (qval2.1E-2)', 'GO:0051446:positive regulation of meiotic cell cycle (qval2.93E-2)', 'GO:0010150:leaf senescence (qval2.93E-2)', 'GO:0008150:biological_process (qval3.03E-2)', 'GO:0006807:nitrogen compound metabolic process (qval3.12E-2)', 'GO:0048585:negative regulation of response to stimulus (qval3.17E-2)', 'GO:0071496:cellular response to external stimulus (qval3.22E-2)', 'GO:0007568:aging (qval3.39E-2)', 'GO:0009611:response to wounding (qval3.47E-2)', 'GO:0042493:response to drug (qval3.7E-2)', 'GO:0009269:response to desiccation (qval3.72E-2)', 'GO:0032922:circadian regulation of gene expression (qval3.86E-2)', 'GO:0090693:plant organ senescence (qval3.97E-2)', 'GO:0016226:iron-sulfur cluster assembly (qval4.41E-2)', 'GO:0031163:metallo-sulfur cluster assembly (qval4.34E-2)', 'GO:0071704:organic substance metabolic process (qval4.35E-2)', 'GO:0009072:aromatic amino acid family metabolic process (qval4.43E-2)', 'GO:0033554:cellular response to stress (qval4.58E-2)', 'GO:0009605:response to external stimulus (qval4.76E-2)', 'GO:2000241:regulation of reproductive process (qval5.07E-2)', 'GO:0009266:response to temperature stimulus (qval5.49E-2)', 'GO:0009694:jasmonic acid metabolic process (qval6.59E-2)', 'GO:0006559:L-phenylalanine catabolic process (qval6.81E-2)', 'GO:1902222:erythrose 4-phosphate/phosphoenolpyruvate family amino acid catabolic process (qval6.71E-2)', 'GO:0016054:organic acid catabolic process (qval6.74E-2)', 'GO:0046395:carboxylic acid catabolic process (qval6.65E-2)']</t>
        </is>
      </c>
      <c r="V6" s="3">
        <f>hyperlink("https://spiral.technion.ac.il/results/MTAwMDAwNw==/5/GOResultsFUNCTION","link")</f>
        <v/>
      </c>
      <c r="W6" t="inlineStr">
        <is>
          <t>['GO:0004722:protein serine/threonine phosphatase activity (qval2.51E-5)', 'GO:0004721:phosphoprotein phosphatase activity (qval1.66E-3)', 'GO:0061630:ubiquitin protein ligase activity (qval1.85E-3)', 'GO:0061659:ubiquitin-like protein ligase activity (qval1.62E-3)', 'GO:0004842:ubiquitin-protein transferase activity (qval1.71E-3)', 'GO:0019787:ubiquitin-like protein transferase activity (qval1.93E-3)', 'GO:0140096:catalytic activity, acting on a protein (qval1.47E-2)', 'GO:0016791:phosphatase activity (qval5.13E-2)', 'GO:0000386:second spliceosomal transesterification activity (qval1.29E-1)', 'GO:0042578:phosphoric ester hydrolase activity (qval2.36E-1)']</t>
        </is>
      </c>
      <c r="X6" s="3">
        <f>hyperlink("https://spiral.technion.ac.il/results/MTAwMDAwNw==/5/GOResultsCOMPONENT","link")</f>
        <v/>
      </c>
      <c r="Y6" t="inlineStr">
        <is>
          <t>['GO:0005634:nucleus (qval1.63E-3)', 'GO:0005737:cytoplasm (qval1.21E-2)', 'GO:0044464:cell part (qval2.55E-2)', 'GO:0005776:autophagosome (qval3.38E-2)', 'GO:0044424:intracellular part (qval4.32E-2)', 'GO:1903293:phosphatase complex (qval3.97E-2)', 'GO:0008287:protein serine/threonine phosphatase complex (qval3.4E-2)', 'GO:0016604:nuclear body (qval6.36E-2)', 'GO:0005829:cytosol (qval6.27E-2)']</t>
        </is>
      </c>
    </row>
    <row r="7">
      <c r="A7" s="1" t="n">
        <v>6</v>
      </c>
      <c r="B7" t="n">
        <v>22284</v>
      </c>
      <c r="C7" t="n">
        <v>4255</v>
      </c>
      <c r="D7" t="n">
        <v>91</v>
      </c>
      <c r="E7" t="n">
        <v>8190</v>
      </c>
      <c r="F7" t="n">
        <v>108</v>
      </c>
      <c r="G7" t="n">
        <v>3262</v>
      </c>
      <c r="H7" t="n">
        <v>67</v>
      </c>
      <c r="I7" t="n">
        <v>514</v>
      </c>
      <c r="J7" s="2" t="n">
        <v>-72</v>
      </c>
      <c r="K7" t="n">
        <v>0.313</v>
      </c>
      <c r="L7" t="inlineStr">
        <is>
          <t>ABCG22,ADR1-L2,AGD3,AIR9,APK2B,APT3,AT1G07220,AT1G12020,AT1G13670,AT1G15430,AT1G21520,AT1G21528,AT1G30080,AT1G31440,AT1G57610,AT1G61340,AT1G61730,AT1G64180,AT1G64700,AT1G73850,AT1G77020,AT1G80120,AT2G05830,AT2G15320,AT2G26380,AT2G36420,AT2G37050,AT3G09070,AT3G12950,AT3G16330,AT3G43430,AT4G11211,AT4G14380,AT4G16790,AT4G16830,AT4G31115,AT4G31140,AT4G33930,AT4G33985,AT4G37250,AT5G03610,AT5G05220,AT5G16610,AT5G17760,AT5G19875,AT5G24750,AT5G24760,AT5G46710,AT5G46730,AT5G55530,AT5G60580,AT5G63200,AT5G64460,AtbZIP5,AtbZIP6,BB,BT1,CBL,CCDA,CYP90A1,DJ1A,DOF2.5,DOF3.6,DOF3.7,DOF4.6,EB1A,FC2,HOL1,HSP70-3,IMPA1,IMPA2,IQD13,IQD14,IQD24,KRP5,MEE59,MLO1,MYB43,NAC008,NAGS2,NEK7,NIK1,ORTH5,PAT06,PME18,POLIB,PPA2,PPC4-2,PRT1,PVA22,RABE1E,RFS5,SCL15,SFC1,SUC1,SUC4,TCP14,TET6,THY-1,TPPJ,TPR3,TRN2,UNE12,WAKL17,WAKL18,WRKY22,XTH23,Y-3</t>
        </is>
      </c>
      <c r="M7" t="inlineStr">
        <is>
          <t>[(0, 11), (0, 13), (0, 22), (0, 23), (0, 30), (0, 38), (0, 44), (0, 47), (0, 53), (0, 54), (0, 58), (0, 62), (0, 72), (0, 80), (1, 11), (1, 13), (1, 22), (1, 23), (1, 30), (1, 38), (1, 44), (1, 47), (1, 53), (1, 54), (1, 58), (1, 62), (1, 80), (2, 11), (2, 13), (2, 22), (2, 23), (2, 30), (2, 38), (2, 44), (2, 47), (2, 53), (2, 54), (2, 58), (2, 62), (2, 72), (2, 80), (3, 11), (3, 13), (3, 22), (3, 23), (3, 30), (3, 38), (3, 44), (3, 47), (3, 53), (3, 54), (3, 58), (3, 62), (3, 72), (3, 80), (4, 11), (4, 13), (4, 22), (4, 23), (4, 30), (4, 38), (4, 44), (4, 47), (4, 53), (4, 54), (4, 58), (4, 62), (4, 72), (4, 80), (5, 11), (5, 13), (5, 22), (5, 23), (5, 30), (5, 38), (5, 44), (5, 47), (5, 53), (5, 54), (5, 58), (5, 62), (5, 72), (5, 80), (6, 11), (6, 13), (6, 22), (6, 23), (6, 30), (6, 38), (6, 44), (6, 47), (6, 53), (6, 54), (6, 58), (6, 62), (6, 72), (6, 80), (7, 11), (7, 13), (7, 22), (7, 23), (7, 30), (7, 38), (7, 44), (7, 47), (7, 53), (7, 54), (7, 58), (7, 62), (7, 80), (8, 11), (8, 13), (8, 22), (8, 23), (8, 30), (8, 38), (8, 44), (8, 47), (8, 53), (8, 54), (8, 58), (8, 62), (8, 72), (8, 80), (9, 54), (10, 23), (10, 54), (12, 54), (15, 11), (15, 13), (15, 22), (15, 23), (15, 30), (15, 38), (15, 44), (15, 47), (15, 53), (15, 54), (15, 58), (15, 62), (15, 72), (15, 80), (16, 13), (16, 22), (16, 23), (16, 44), (16, 47), (16, 54), (16, 58), (16, 62), (19, 23), (20, 11), (20, 13), (20, 22), (20, 23), (20, 30), (20, 38), (20, 44), (20, 47), (20, 53), (20, 54), (20, 58), (20, 62), (20, 72), (20, 80), (21, 11), (21, 13), (21, 22), (21, 23), (21, 30), (21, 38), (21, 44), (21, 47), (21, 53), (21, 54), (21, 58), (21, 62), (21, 72), (21, 80), (24, 11), (24, 13), (24, 22), (24, 23), (24, 44), (24, 47), (24, 53), (24, 54), (24, 62), (24, 80), (27, 11), (27, 13), (27, 22), (27, 23), (27, 30), (27, 38), (27, 44), (27, 47), (27, 53), (27, 54), (27, 58), (27, 62), (27, 72), (27, 80), (29, 54), (31, 11), (31, 13), (31, 22), (31, 23), (31, 30), (31, 38), (31, 44), (31, 47), (31, 53), (31, 54), (31, 58), (31, 62), (31, 72), (31, 80), (32, 54), (34, 54), (35, 11), (35, 13), (35, 23), (35, 38), (35, 44), (35, 47), (35, 53), (35, 54), (35, 58), (35, 62), (35, 72), (35, 80), (39, 23), (39, 54), (39, 62), (40, 54), (41, 22), (41, 23), (41, 54), (41, 62), (43, 11), (43, 13), (43, 22), (43, 23), (43, 30), (43, 38), (43, 44), (43, 47), (43, 53), (43, 54), (43, 58), (43, 62), (43, 72), (43, 80), (48, 11), (48, 13), (48, 22), (48, 23), (48, 30), (48, 38), (48, 44), (48, 47), (48, 53), (48, 54), (48, 58), (48, 62), (48, 72), (48, 80), (49, 11), (49, 13), (49, 22), (49, 23), (49, 30), (49, 44), (49, 47), (49, 53), (49, 54), (49, 58), (49, 62), (49, 72), (49, 80), (56, 11), (56, 13), (56, 22), (56, 23), (56, 30), (56, 38), (56, 44), (56, 47), (56, 53), (56, 54), (56, 58), (56, 62), (56, 72), (56, 80), (57, 54), (59, 54), (60, 11), (60, 13), (60, 22), (60, 23), (60, 30), (60, 38), (60, 44), (60, 47), (60, 53), (60, 54), (60, 58), (60, 62), (60, 72), (60, 80), (63, 13), (63, 22), (63, 23), (63, 30), (63, 44), (63, 47), (63, 54), (63, 58), (63, 62), (63, 80), (65, 11), (65, 13), (65, 22), (65, 23), (65, 30), (65, 38), (65, 44), (65, 47), (65, 53), (65, 54), (65, 58), (65, 62), (65, 72), (65, 80), (66, 13), (66, 22), (66, 30), (66, 44), (66, 54), (67, 11), (67, 13), (67, 22), (67, 23), (67, 30), (67, 38), (67, 44), (67, 47), (67, 53), (67, 54), (67, 58), (67, 62), (67, 72), (67, 80), (69, 11), (69, 13), (69, 22), (69, 23), (69, 30), (69, 44), (69, 47), (69, 53), (69, 54), (69, 58), (69, 62), (69, 80), (70, 11), (70, 13), (70, 22), (70, 23), (70, 30), (70, 38), (70, 44), (70, 47), (70, 53), (70, 54), (70, 58), (70, 62), (70, 72), (70, 80), (71, 11), (71, 13), (71, 22), (71, 23), (71, 30), (71, 38), (71, 44), (71, 47), (71, 53), (71, 54), (71, 58), (71, 62), (71, 72), (71, 80), (73, 11), (73, 13), (73, 22), (73, 23), (73, 30), (73, 38), (73, 44), (73, 47), (73, 53), (73, 54), (73, 58), (73, 62), (73, 72), (73, 80), (74, 23), (75, 11), (75, 13), (75, 22), (75, 23), (75, 30), (75, 38), (75, 44), (75, 47), (75, 53), (75, 54), (75, 58), (75, 62), (75, 72), (75, 80), (76, 23), (76, 54), (79, 11), (79, 13), (79, 22), (79, 23), (79, 30), (79, 38), (79, 44), (79, 47), (79, 53), (79, 54), (79, 58), (79, 62), (79, 72), (79, 80), (81, 13), (81, 22), (81, 23), (81, 44), (81, 54), (81, 58), (81, 80), (82, 11), (82, 13), (82, 22), (82, 23), (82, 44), (82, 47), (82, 53), (82, 54), (82, 58), (82, 62), (82, 80), (84, 11), (84, 13), (84, 22), (84, 23), (84, 38), (84, 44), (84, 47), (84, 54), (84, 58), (84, 62), (84, 72), (84, 80), (85, 11), (85, 13), (85, 22), (85, 23), (85, 30), (85, 38), (85, 44), (85, 47), (85, 53), (85, 54), (85, 58), (85, 62), (85, 72), (85, 80), (88, 11), (88, 13), (88, 22), (88, 23), (88, 30), (88, 38), (88, 44), (88, 47), (88, 53), (88, 54), (88, 58), (88, 62), (88, 72), (88, 80), (89, 11), (89, 13), (89, 22), (89, 23), (89, 30), (89, 38), (89, 44), (89, 47), (89, 53), (89, 54), (89, 58), (89, 62), (89, 72), (89, 80), (90, 13), (90, 23), (90, 54)]</t>
        </is>
      </c>
      <c r="N7" t="n">
        <v>5338</v>
      </c>
      <c r="O7" t="n">
        <v>0.75</v>
      </c>
      <c r="P7" t="n">
        <v>0.95</v>
      </c>
      <c r="Q7" t="n">
        <v>3</v>
      </c>
      <c r="R7" t="n">
        <v>10000</v>
      </c>
      <c r="S7" t="inlineStr">
        <is>
          <t>06/05/2024, 15:34:22</t>
        </is>
      </c>
      <c r="T7" s="3">
        <f>hyperlink("https://spiral.technion.ac.il/results/MTAwMDAwNw==/6/GOResultsPROCESS","link")</f>
        <v/>
      </c>
      <c r="U7" t="inlineStr">
        <is>
          <t>['GO:0071265:L-methionine biosynthetic process (qval1E0)', 'GO:0015772:oligosaccharide transport (qval1E0)', 'GO:0015770:sucrose transport (qval1E0)', 'GO:0015766:disaccharide transport (qval1E0)']</t>
        </is>
      </c>
      <c r="V7" s="3">
        <f>hyperlink("https://spiral.technion.ac.il/results/MTAwMDAwNw==/6/GOResultsFUNCTION","link")</f>
        <v/>
      </c>
      <c r="W7" t="inlineStr">
        <is>
          <t>['GO:0008515:sucrose transmembrane transporter activity (qval1E0)', 'GO:0008506:sucrose:proton symporter activity (qval8.26E-1)', 'GO:0009669:sucrose:cation symporter activity (qval5.51E-1)', 'GO:0005351:carbohydrate:proton symporter activity (qval5.3E-1)', 'GO:0005402:carbohydrate:cation symporter activity (qval4.24E-1)', 'GO:0015157:oligosaccharide transmembrane transporter activity (qval3.53E-1)', 'GO:0015154:disaccharide transmembrane transporter activity (qval3.03E-1)']</t>
        </is>
      </c>
      <c r="X7" s="3">
        <f>hyperlink("https://spiral.technion.ac.il/results/MTAwMDAwNw==/6/GOResultsCOMPONENT","link")</f>
        <v/>
      </c>
      <c r="Y7" t="inlineStr">
        <is>
          <t>['GO:0005886:plasma membrane (qval3.94E-1)']</t>
        </is>
      </c>
    </row>
    <row r="8">
      <c r="A8" s="1" t="n">
        <v>7</v>
      </c>
      <c r="B8" t="n">
        <v>22284</v>
      </c>
      <c r="C8" t="n">
        <v>4255</v>
      </c>
      <c r="D8" t="n">
        <v>91</v>
      </c>
      <c r="E8" t="n">
        <v>8190</v>
      </c>
      <c r="F8" t="n">
        <v>171</v>
      </c>
      <c r="G8" t="n">
        <v>3423</v>
      </c>
      <c r="H8" t="n">
        <v>72</v>
      </c>
      <c r="I8" t="n">
        <v>599</v>
      </c>
      <c r="J8" s="2" t="n">
        <v>-478</v>
      </c>
      <c r="K8" t="n">
        <v>0.313</v>
      </c>
      <c r="L8" t="inlineStr">
        <is>
          <t>ABCG25,ABCI7,ACR11,ACS6,ACT7,ADR1-L2,ADS2,AGD3,AGP27,AHB1,AIR9,APS2,APT3,AT1G07220,AT1G09460,AT1G09480,AT1G13380,AT1G13670,AT1G21528,AT1G22230,AT1G27620,AT1G28400,AT1G30080,AT1G31440,AT1G32970,AT1G33470,AT1G48210,AT1G52140,AT1G52540,AT1G57610,AT1G61260,AT1G61730,AT1G62480,AT1G63610,AT1G64700,AT1G68220,AT1G73850,AT1G74510,AT1G77020,AT1G78110,AT1G80690,AT1G80870,AT2G05830,AT2G05920,AT2G13820,AT2G15730,AT2G20550,AT2G26380,AT2G28310,AT2G29660,AT2G32280,AT2G34670,AT2G36410,AT2G37050,AT3G03341,AT3G05900,AT3G09070,AT3G12950,AT3G15530,AT3G17350,AT3G43430,AT3G44940,AT3G52920,AT3G54290,AT3G55420,AT3G59680,AT4G11211,AT4G14096,AT4G14380,AT4G16790,AT4G16830,AT4G20170,AT4G27450,AT4G31140,AT4G33985,AT4G35730,AT4G37250,AT5G03610,AT5G11580,AT5G16610,AT5G19875,AT5G21105,AT5G24750,AT5G24760,AT5G40630,AT5G44350,AT5G46730,AT5G48480,AT5G52882,AT5G55530,AT5G60580,AtbZIP5,AtbZIP6,AtbZIP7,BAS1,BB,CBL,CCB1,CDF1,CSC1,CSLC5,CYP90A1,CYSD1,DIR14,DJ1A,DOF2.5,DOF3.6,DOF3.7,DOF4.6,EB1A,ERF035,FC2,FFC,FLA8,HINT4,HOL1,IMPA1,IMPA2,IQD13,IQD14,IQD24,LYM1,MGL,MIF1,MS1,MSSP2,MYB20,MYB43,NAC008,NAT6,NEK7,NET1C,NIK1,NIK2,NPF2.9,PAT06,PATL5,PDV1,PFP-ALPHA2,PFP-BETA2,PHO1-H7,PIN3,PME18,PME34,POT1,PPC4-2,PRT1,PVA22,RABE1E,RABG3C,RAD23D,RFS1,ROPGAP6,SCAB2,SCL15,SDH,SUC1,SUC4,TCP14,THY-1,TPR3,TRN2,TS2,VLN1,VTC4,WAKL17,WAKL18,XTH15,XTH23,Y-3,YLMG2</t>
        </is>
      </c>
      <c r="M8" t="inlineStr">
        <is>
          <t>[(0, 13), (0, 22), (0, 23), (0, 30), (0, 37), (0, 38), (0, 44), (0, 54), (0, 58), (0, 62), (0, 80), (0, 83), (1, 13), (1, 22), (1, 23), (1, 30), (1, 37), (1, 38), (1, 44), (1, 47), (1, 52), (1, 54), (1, 58), (1, 62), (1, 80), (1, 83), (2, 13), (2, 22), (2, 23), (2, 30), (2, 37), (2, 38), (2, 44), (2, 54), (2, 58), (2, 62), (2, 80), (2, 83), (3, 13), (3, 22), (3, 23), (3, 30), (3, 37), (3, 38), (3, 44), (3, 52), (3, 54), (3, 58), (3, 62), (3, 80), (3, 83), (4, 13), (4, 22), (4, 23), (4, 30), (4, 37), (4, 38), (4, 44), (4, 47), (4, 52), (4, 54), (4, 58), (4, 62), (4, 80), (4, 83), (5, 13), (5, 22), (5, 23), (5, 30), (5, 37), (5, 38), (5, 44), (5, 47), (5, 52), (5, 54), (5, 58), (5, 62), (5, 80), (5, 83), (6, 13), (6, 30), (6, 37), (6, 38), (6, 44), (6, 54), (6, 58), (6, 62), (6, 80), (6, 83), (7, 13), (7, 23), (7, 30), (7, 37), (7, 38), (7, 44), (7, 54), (7, 58), (7, 62), (7, 80), (7, 83), (8, 13), (8, 22), (8, 23), (8, 30), (8, 37), (8, 38), (8, 44), (8, 52), (8, 54), (8, 58), (8, 62), (8, 80), (8, 83), (9, 13), (9, 30), (9, 37), (9, 44), (9, 54), (9, 58), (9, 80), (9, 83), (10, 13), (10, 30), (10, 37), (10, 38), (10, 44), (10, 54), (10, 58), (10, 80), (10, 83), (12, 13), (12, 30), (12, 37), (12, 44), (12, 54), (12, 58), (12, 80), (12, 83), (15, 13), (15, 22), (15, 23), (15, 30), (15, 37), (15, 38), (15, 44), (15, 52), (15, 54), (15, 58), (15, 62), (15, 80), (15, 83), (16, 13), (16, 22), (16, 23), (16, 30), (16, 37), (16, 38), (16, 44), (16, 54), (16, 58), (16, 62), (16, 80), (16, 83), (17, 44), (17, 54), (17, 80), (19, 13), (19, 30), (19, 37), (19, 38), (19, 44), (19, 54), (19, 80), (19, 83), (20, 13), (20, 22), (20, 23), (20, 30), (20, 37), (20, 38), (20, 44), (20, 52), (20, 54), (20, 58), (20, 62), (20, 80), (20, 83), (21, 13), (21, 22), (21, 23), (21, 30), (21, 37), (21, 38), (21, 44), (21, 47), (21, 52), (21, 54), (21, 58), (21, 62), (21, 80), (21, 83), (24, 13), (24, 22), (24, 23), (24, 30), (24, 37), (24, 38), (24, 44), (24, 54), (24, 58), (24, 62), (24, 80), (24, 83), (25, 44), (25, 80), (27, 13), (27, 22), (27, 23), (27, 30), (27, 37), (27, 38), (27, 44), (27, 52), (27, 54), (27, 58), (27, 62), (27, 80), (27, 83), (29, 13), (29, 37), (29, 44), (29, 54), (29, 80), (29, 83), (31, 13), (31, 22), (31, 23), (31, 30), (31, 37), (31, 38), (31, 44), (31, 52), (31, 54), (31, 58), (31, 62), (31, 80), (31, 83), (32, 13), (32, 30), (32, 37), (32, 38), (32, 44), (32, 54), (32, 58), (32, 80), (32, 83), (33, 44), (34, 13), (34, 30), (34, 44), (34, 54), (34, 58), (34, 80), (34, 83), (35, 13), (35, 30), (35, 37), (35, 38), (35, 44), (35, 54), (35, 58), (35, 80), (35, 83), (36, 13), (36, 37), (36, 44), (36, 54), (36, 80), (39, 13), (39, 22), (39, 30), (39, 37), (39, 38), (39, 44), (39, 54), (39, 58), (39, 62), (39, 80), (39, 83), (40, 13), (40, 30), (40, 37), (40, 44), (40, 54), (40, 58), (40, 80), (40, 83), (41, 13), (41, 30), (41, 37), (41, 38), (41, 44), (41, 54), (41, 58), (41, 80), (41, 83), (43, 13), (43, 22), (43, 23), (43, 30), (43, 37), (43, 38), (43, 44), (43, 47), (43, 52), (43, 54), (43, 58), (43, 62), (43, 80), (43, 83), (48, 13), (48, 22), (48, 23), (48, 30), (48, 37), (48, 38), (48, 44), (48, 47), (48, 52), (48, 54), (48, 58), (48, 62), (48, 80), (48, 83), (49, 37), (49, 44), (49, 54), (49, 80), (49, 83), (50, 37), (50, 44), (50, 80), (56, 13), (56, 23), (56, 30), (56, 37), (56, 38), (56, 44), (56, 54), (56, 58), (56, 62), (56, 80), (56, 83), (57, 37), (57, 44), (57, 80), (57, 83), (59, 13), (59, 37), (59, 44), (59, 54), (59, 58), (59, 80), (59, 83), (60, 13), (60, 22), (60, 23), (60, 30), (60, 37), (60, 38), (60, 44), (60, 52), (60, 54), (60, 58), (60, 62), (60, 80), (60, 83), (63, 37), (63, 44), (63, 54), (63, 80), (63, 83), (65, 13), (65, 22), (65, 23), (65, 30), (65, 37), (65, 38), (65, 44), (65, 52), (65, 54), (65, 58), (65, 62), (65, 80), (65, 83), (66, 13), (66, 22), (66, 23), (66, 30), (66, 37), (66, 38), (66, 44), (66, 54), (66, 58), (66, 62), (66, 80), (66, 83), (67, 13), (67, 22), (67, 23), (67, 30), (67, 37), (67, 38), (67, 44), (67, 52), (67, 54), (67, 58), (67, 62), (67, 80), (67, 83), (69, 13), (69, 37), (69, 44), (69, 54), (69, 80), (69, 83), (70, 13), (70, 22), (70, 23), (70, 30), (70, 37), (70, 38), (70, 44), (70, 47), (70, 52), (70, 54), (70, 58), (70, 62), (70, 80), (70, 83), (71, 13), (71, 22), (71, 23), (71, 30), (71, 37), (71, 38), (71, 44), (71, 47), (71, 52), (71, 54), (71, 58), (71, 62), (71, 80), (71, 83), (73, 13), (73, 22), (73, 23), (73, 30), (73, 37), (73, 38), (73, 44), (73, 52), (73, 54), (73, 58), (73, 62), (73, 80), (73, 83), (74, 13), (74, 22), (74, 23), (74, 30), (74, 37), (74, 38), (74, 44), (74, 52), (74, 54), (74, 58), (74, 62), (74, 80), (74, 83), (75, 13), (75, 22), (75, 23), (75, 30), (75, 37), (75, 38), (75, 44), (75, 52), (75, 54), (75, 58), (75, 62), (75, 80), (75, 83), (76, 13), (76, 37), (76, 44), (76, 54), (76, 58), (76, 80), (76, 83), (79, 13), (79, 22), (79, 23), (79, 30), (79, 37), (79, 38), (79, 44), (79, 47), (79, 52), (79, 54), (79, 58), (79, 62), (79, 80), (79, 83), (81, 13), (81, 23), (81, 30), (81, 37), (81, 38), (81, 44), (81, 52), (81, 54), (81, 58), (81, 80), (81, 83), (82, 13), (82, 22), (82, 23), (82, 30), (82, 37), (82, 38), (82, 44), (82, 52), (82, 54), (82, 58), (82, 62), (82, 80), (82, 83), (84, 13), (84, 22), (84, 23), (84, 30), (84, 37), (84, 38), (84, 44), (84, 52), (84, 54), (84, 58), (84, 62), (84, 80), (84, 83), (85, 13), (85, 22), (85, 23), (85, 30), (85, 37), (85, 38), (85, 44), (85, 52), (85, 54), (85, 58), (85, 62), (85, 80), (85, 83), (88, 13), (88, 22), (88, 23), (88, 30), (88, 37), (88, 38), (88, 44), (88, 52), (88, 54), (88, 58), (88, 62), (88, 80), (88, 83), (89, 13), (89, 22), (89, 23), (89, 30), (89, 37), (89, 38), (89, 44), (89, 52), (89, 54), (89, 58), (89, 62), (89, 80), (89, 83), (90, 13), (90, 30), (90, 37), (90, 38), (90, 44), (90, 54), (90, 58), (90, 80), (90, 83)]</t>
        </is>
      </c>
      <c r="N8" t="n">
        <v>2585</v>
      </c>
      <c r="O8" t="n">
        <v>0.5</v>
      </c>
      <c r="P8" t="n">
        <v>0.95</v>
      </c>
      <c r="Q8" t="n">
        <v>3</v>
      </c>
      <c r="R8" t="n">
        <v>10000</v>
      </c>
      <c r="S8" t="inlineStr">
        <is>
          <t>06/05/2024, 15:34:34</t>
        </is>
      </c>
      <c r="T8" s="3">
        <f>hyperlink("https://spiral.technion.ac.il/results/MTAwMDAwNw==/7/GOResultsPROCESS","link")</f>
        <v/>
      </c>
      <c r="U8" t="inlineStr">
        <is>
          <t>['GO:0019343:cysteine biosynthetic process via cystathionine (qval3.01E-1)', 'GO:0000097:sulfur amino acid biosynthetic process (qval1.89E-1)', 'GO:0019344:cysteine biosynthetic process (qval1.99E-1)', 'GO:0000096:sulfur amino acid metabolic process (qval2.18E-1)', 'GO:0006790:sulfur compound metabolic process (qval3.09E-1)', 'GO:0009066:aspartate family amino acid metabolic process (qval2.63E-1)', 'GO:0006534:cysteine metabolic process (qval2.79E-1)', 'GO:1901607:alpha-amino acid biosynthetic process (qval2.9E-1)', 'GO:0050667:homocysteine metabolic process (qval3.29E-1)', 'GO:0019346:transsulfuration (qval2.96E-1)', 'GO:0006555:methionine metabolic process (qval2.78E-1)', 'GO:0010087:phloem or xylem histogenesis (qval2.96E-1)', 'GO:1901605:alpha-amino acid metabolic process (qval3.05E-1)', 'GO:0008652:cellular amino acid biosynthetic process (qval2.95E-1)', 'GO:0010051:xylem and phloem pattern formation (qval3.54E-1)']</t>
        </is>
      </c>
      <c r="V8" s="3">
        <f>hyperlink("https://spiral.technion.ac.il/results/MTAwMDAwNw==/7/GOResultsFUNCTION","link")</f>
        <v/>
      </c>
      <c r="W8" t="inlineStr">
        <is>
          <t>['GO:0016846:carbon-sulfur lyase activity (qval7.8E-2)', 'GO:0004123:cystathionine gamma-lyase activity (qval7.75E-2)', 'GO:0004779:sulfate adenylyltransferase activity (qval5.09E-1)']</t>
        </is>
      </c>
      <c r="X8" s="3">
        <f>hyperlink("https://spiral.technion.ac.il/results/MTAwMDAwNw==/7/GOResultsCOMPONENT","link")</f>
        <v/>
      </c>
      <c r="Y8" t="inlineStr">
        <is>
          <t>['GO:0005886:plasma membrane (qval2.83E-3)', 'GO:0044459:plasma membrane part (qval7.88E-3)', 'GO:0031226:intrinsic component of plasma membrane (qval2.8E-2)', 'GO:0046658:anchored component of plasma membrane (qval9.67E-2)', 'GO:0031225:anchored component of membrane (qval8.95E-2)']</t>
        </is>
      </c>
    </row>
    <row r="9">
      <c r="A9" s="1" t="n">
        <v>8</v>
      </c>
      <c r="B9" t="n">
        <v>22284</v>
      </c>
      <c r="C9" t="n">
        <v>4255</v>
      </c>
      <c r="D9" t="n">
        <v>91</v>
      </c>
      <c r="E9" t="n">
        <v>8190</v>
      </c>
      <c r="F9" t="n">
        <v>443</v>
      </c>
      <c r="G9" t="n">
        <v>3245</v>
      </c>
      <c r="H9" t="n">
        <v>66</v>
      </c>
      <c r="I9" t="n">
        <v>506</v>
      </c>
      <c r="J9" s="2" t="n">
        <v>-2811</v>
      </c>
      <c r="K9" t="n">
        <v>0.316</v>
      </c>
      <c r="L9" t="inlineStr">
        <is>
          <t>AAE5,ABCB15,ABCB4,ABCC1,ABCG30,ABCG34,ABCG37,ACX1,ADG2,AFP3,AGD11,ALA5,ALF5,ALIS5,AMT1-1,ANN3,ANN4,APK1,ARFC1,ARO3,ARV1,AT1G02610,AT1G03370,AT1G04960,AT1G04985,AT1G06620,AT1G07040,AT1G07160,AT1G09740,AT1G09794,AT1G09920,AT1G10650,AT1G10890,AT1G17080,AT1G17860,AT1G18390,AT1G18980,AT1G19020,AT1G19200,AT1G19400,AT1G21380,AT1G22110,AT1G22750,AT1G23140,AT1G23440,AT1G24350,AT1G24440,AT1G25550,AT1G25682,AT1G27290,AT1G27420,AT1G29760,AT1G30640,AT1G30700,AT1G30755,AT1G30757,AT1G32120,AT1G32460,AT1G33600,AT1G44770,AT1G51800,AT1G52330,AT1G53625,AT1G53633,AT1G54290,AT1G56300,AT1G56700,AT1G62045,AT1G62422,AT1G65510,AT1G66900,AT1G68300,AT1G68340,AT1G68410,AT1G68820,AT1G69450,AT1G70790,AT1G71500,AT1G71950,AT1G72070,AT1G72175,AT1G72690,AT1G76980,AT1G78830,AT1G78850,AT1G80160,AT1G80240,AT2G02960,AT2G03690,AT2G06025,AT2G15960,AT2G16790,AT2G17500,AT2G17705,AT2G17880,AT2G18690,AT2G19060,AT2G20670,AT2G22790,AT2G23120,AT2G23985,AT2G24860,AT2G25260,AT2G25460,AT2G27389,AT2G30530,AT2G35730,AT2G36895,AT2G37110,AT2G38870,AT2G39050,AT2G39110,AT2G39410,AT2G41160,AT2G41475,AT2G44010,AT2G44380,AT2G45380,AT2G45980,AT2G46140,AT3G01430,AT3G02070,AT3G03790,AT3G05165,AT3G05685,AT3G05830,AT3G07565,AT3G11780,AT3G12620,AT3G12977,AT3G13435,AT3G15630,AT3G17410,AT3G17770,AT3G19010,AT3G19615,AT3G19970,AT3G22570,AT3G24730,AT3G26440,AT3G26510,AT3G27110,AT3G29034,AT3G30390,AT3G44190,AT3G47160,AT3G49210,AT3G49845,AT3G51330,AT3G51730,AT3G52105,AT3G55470,AT3G56200,AT3G60300,AT3G61260,AT3G61410,AT4G02370,AT4G02405,AT4G07820,AT4G07990,AT4G09170,AT4G10330,AT4G13500,AT4G14500,AT4G15400,AT4G15610,AT4G17140,AT4G19200,AT4G20860,AT4G26288,AT4G27020,AT4G27740,AT4G30390,AT4G31130,AT4G32060,AT4G32480,AT4G32600,AT4G33467,AT4G33666,AT4G33960,AT4G34310,AT4G35750,AT4G39670,AT4G39730,AT5G03210,AT5G04020,AT5G08240,AT5G12400,AT5G12880,AT5G13190,AT5G17280,AT5G18630,AT5G18850,AT5G18860,AT5G19050,AT5G19230,AT5G19860,AT5G20050,AT5G22920,AT5G23340,AT5G24810,AT5G25280,AT5G25820,AT5G25940,AT5G26010,AT5G27760,AT5G35200,AT5G35370,AT5G38100,AT5G38850,AT5G39590,AT5G40210,AT5G40670,AT5G40690,AT5G42010,AT5G43580,AT5G44380,AT5G47740,AT5G48657,AT5G49710,AT5G51160,AT5G51620,AT5G52200,AT5G53050,AT5G53330,AT5G53970,AT5G54760,AT5G55970,AT5G57610,AT5G58730,AT5G58800,AT5G60750,AT5G62460,AT5G63970,AT5G64230,AT5G67620,ATARLA1C,ATCRT1,ATEXO70B2,ATG18F,ATG18H,ATG8A,ATG8E,ATG8F,ATG8H,ATG8I,ATHX,ATHXK4,ATJ8,ATKTI1,ATL56,ATNAC3,BAP1,BCA6,BEN1,BFRUCT3,BGLU26,BIL4,BRN1,BT2,BZIP25,CAX4,CBSCBSPB4,CERK1,CHI,CHIB1,CHIP,CHMP1B,CHX17,CID11,CIPK9,CML19,CML21,CML42,CML48,CML49,CML9,CRCK2,CRK25,CRK26,CRK6,CRRSP6,CSLD2,CSY3,CYP706A7,CYP707A1,CYP710A1,CYP81D4,CYP94B2,DGAT1,DTXL5,ECT8,EMB2454,ERD2A,ERD6,ERD7,ERF011,ERF112,F24J8.4,FAB1A,FAB1B,FAP2,FH16,GDH2,GDPD1,GDPD2,GLY3,GLYK,GPX2,GRXS13,GSTU10,HEL,HEMA1,HHP2,HIPL1,HIR3,INVH,IPCS1,IPCS2,IPK2A,JAL34,KAT3,KNAT5,LARP6A,LCV1,LEC,LOG7,LOG8,LON2,LPEAT2,LSD1,LYK4,MED26B,MED7A,MIOX2,MPC3,MSRB3,NAC053,NAC072,NADK1,NARA5,NLP8,NPF6.3,NPR1,NTMC2T6.2,NUDT13,NUDT18,ORP1A,PAE11,PAP14,PAP7,PAPP2C,PCR2,PED1,PER51,PER69,PGIP1,PIRL1,PIRL5,PIT1,PLA-I{gamma}1,PLP1,PME20,POX2,PP2A10,PP2B6,PRA1F3,PRXIID,PSS1,PUB22,RABF2B,RABH1C,RALFL27,RALFL33,RBL6,RFS6,RGXT3,RLP9,RMA3,RPL10C,RPL18AA,RPPL1,RTNLB16,RUP1,SAC2,SAC5,SAP13,SAP3,SBH1,SDH2-1,SDP1,SEC61G3,SGP2,SKIP1,SKIP32,SKP2B,SLAH3,SNAP33,SPI,SPP1,SPS2,SQE4,SR45A,SSL12,SSL9,STP7,STR17,STR19,SWEET2,TBL41,TBL8,TGA1,TIC20-IV,TOM1,TOM20-4,TOPP8,TRB2,TXR1,UBC19,UBC33,UBC34,UGT71C1,UGT73B5,UGT74F2,UGT76D1,UGT76E4,VPS2.1,VPS28-1,VPS37-1,VPS60.1,VSR7,WRKY14,WRKY25,WRKY3,WRKY47,WRKY6,WRKY69,WRKY75,Y-2,YLS9,ZIFL1,emb1067,emb2170</t>
        </is>
      </c>
      <c r="M9" t="inlineStr">
        <is>
          <t>[(9, 75), (10, 75), (11, 1), (11, 3), (11, 5), (11, 8), (11, 15), (11, 20), (11, 21), (11, 43), (11, 71), (11, 75), (11, 88), (13, 1), (13, 3), (13, 4), (13, 5), (13, 8), (13, 15), (13, 20), (13, 21), (13, 43), (13, 70), (13, 71), (13, 73), (13, 75), (13, 88), (14, 1), (14, 3), (14, 5), (14, 8), (14, 15), (14, 20), (14, 21), (14, 43), (14, 71), (14, 75), (16, 75), (18, 1), (18, 3), (18, 15), (18, 20), (18, 43), (18, 71), (18, 75), (22, 1), (22, 3), (22, 5), (22, 8), (22, 15), (22, 20), (22, 21), (22, 43), (22, 70), (22, 71), (22, 75), (22, 88), (23, 1), (23, 3), (23, 5), (23, 8), (23, 15), (23, 20), (23, 21), (23, 43), (23, 70), (23, 71), (23, 75), (23, 88), (25, 1), (25, 3), (25, 4), (25, 5), (25, 8), (25, 15), (25, 20), (25, 21), (25, 43), (25, 70), (25, 71), (25, 73), (25, 75), (25, 88), (26, 1), (26, 3), (26, 4), (26, 5), (26, 8), (26, 15), (26, 20), (26, 21), (26, 43), (26, 70), (26, 71), (26, 73), (26, 75), (26, 88), (28, 1), (28, 3), (28, 4), (28, 5), (28, 8), (28, 15), (28, 20), (28, 21), (28, 43), (28, 70), (28, 71), (28, 73), (28, 75), (28, 88), (30, 1), (30, 3), (30, 5), (30, 8), (30, 15), (30, 20), (30, 21), (30, 43), (30, 70), (30, 71), (30, 75), (30, 88), (32, 1), (32, 71), (32, 75), (33, 1), (33, 75), (34, 75), (35, 1), (35, 3), (35, 15), (35, 20), (35, 70), (35, 71), (35, 75), (35, 88), (36, 1), (36, 3), (36, 15), (36, 20), (36, 43), (36, 71), (36, 75), (37, 1), (37, 3), (37, 4), (37, 5), (37, 8), (37, 15), (37, 20), (37, 21), (37, 43), (37, 70), (37, 71), (37, 73), (37, 75), (37, 88), (38, 1), (38, 3), (38, 4), (38, 5), (38, 8), (38, 15), (38, 20), (38, 21), (38, 43), (38, 70), (38, 71), (38, 73), (38, 75), (38, 88), (40, 75), (41, 1), (41, 75), (42, 1), (42, 3), (42, 4), (42, 5), (42, 8), (42, 15), (42, 20), (42, 21), (42, 43), (42, 70), (42, 71), (42, 73), (42, 75), (42, 88), (44, 1), (44, 3), (44, 4), (44, 5), (44, 8), (44, 15), (44, 20), (44, 21), (44, 43), (44, 70), (44, 71), (44, 73), (44, 75), (44, 88), (45, 1), (45, 3), (45, 5), (45, 8), (45, 15), (45, 20), (45, 21), (45, 43), (45, 70), (45, 71), (45, 75), (45, 88), (46, 1), (46, 3), (46, 15), (46, 20), (46, 43), (46, 71), (46, 75), (47, 1), (47, 3), (47, 5), (47, 8), (47, 15), (47, 20), (47, 21), (47, 43), (47, 70), (47, 71), (47, 75), (47, 88), (49, 1), (49, 3), (49, 5), (49, 8), (49, 15), (49, 20), (49, 21), (49, 43), (49, 70), (49, 71), (49, 75), (49, 88), (50, 1), (50, 3), (50, 5), (50, 8), (50, 15), (50, 20), (50, 21), (50, 43), (50, 70), (50, 71), (50, 75), (50, 88), (51, 1), (51, 3), (51, 4), (51, 5), (51, 8), (51, 15), (51, 20), (51, 21), (51, 43), (51, 70), (51, 71), (51, 73), (51, 75), (51, 88), (52, 1), (52, 3), (52, 4), (52, 5), (52, 8), (52, 15), (52, 20), (52, 21), (52, 43), (52, 70), (52, 71), (52, 73), (52, 75), (52, 88), (53, 1), (53, 20), (53, 71), (53, 75), (54, 1), (54, 3), (54, 4), (54, 5), (54, 8), (54, 15), (54, 20), (54, 21), (54, 43), (54, 70), (54, 71), (54, 73), (54, 75), (54, 88), (55, 1), (55, 3), (55, 4), (55, 5), (55, 8), (55, 15), (55, 20), (55, 21), (55, 43), (55, 70), (55, 71), (55, 73), (55, 75), (55, 88), (57, 1), (57, 3), (57, 4), (57, 5), (57, 8), (57, 15), (57, 20), (57, 21), (57, 43), (57, 70), (57, 71), (57, 73), (57, 75), (57, 88), (58, 1), (58, 3), (58, 4), (58, 5), (58, 8), (58, 15), (58, 20), (58, 21), (58, 43), (58, 70), (58, 71), (58, 73), (58, 75), (58, 88), (59, 1), (59, 3), (59, 5), (59, 8), (59, 15), (59, 20), (59, 21), (59, 43), (59, 70), (59, 71), (59, 75), (61, 1), (61, 3), (61, 5), (61, 8), (61, 15), (61, 20), (61, 43), (61, 71), (61, 75), (61, 88), (62, 1), (62, 3), (62, 5), (62, 8), (62, 15), (62, 20), (62, 21), (62, 43), (62, 70), (62, 71), (62, 75), (62, 88), (63, 1), (63, 3), (63, 71), (63, 75), (64, 1), (64, 3), (64, 4), (64, 5), (64, 8), (64, 15), (64, 20), (64, 21), (64, 43), (64, 70), (64, 71), (64, 73), (64, 75), (64, 88), (67, 20), (67, 75), (68, 1), (68, 3), (68, 5), (68, 8), (68, 15), (68, 20), (68, 43), (68, 71), (68, 75), (68, 88), (69, 1), (69, 3), (69, 71), (69, 75), (72, 1), (72, 3), (72, 5), (72, 8), (72, 15), (72, 20), (72, 21), (72, 43), (72, 70), (72, 71), (72, 73), (72, 75), (72, 88), (76, 1), (76, 3), (76, 15), (76, 20), (76, 71), (76, 75), (77, 1), (77, 3), (77, 5), (77, 8), (77, 15), (77, 20), (77, 21), (77, 43), (77, 70), (77, 71), (77, 75), (77, 88), (78, 1), (78, 3), (78, 4), (78, 5), (78, 8), (78, 15), (78, 20), (78, 21), (78, 43), (78, 70), (78, 71), (78, 73), (78, 75), (78, 88), (80, 1), (80, 3), (80, 4), (80, 5), (80, 8), (80, 15), (80, 20), (80, 21), (80, 43), (80, 70), (80, 71), (80, 73), (80, 75), (80, 88), (83, 1), (83, 3), (83, 4), (83, 5), (83, 8), (83, 15), (83, 20), (83, 21), (83, 43), (83, 70), (83, 71), (83, 73), (83, 75), (83, 88), (86, 1), (86, 3), (86, 5), (86, 8), (86, 15), (86, 20), (86, 21), (86, 43), (86, 70), (86, 71), (86, 75), (86, 88), (87, 1), (87, 3), (87, 5), (87, 15), (87, 20), (87, 43), (87, 71), (87, 75)]</t>
        </is>
      </c>
      <c r="N9" t="n">
        <v>915</v>
      </c>
      <c r="O9" t="n">
        <v>0.5</v>
      </c>
      <c r="P9" t="n">
        <v>0.9</v>
      </c>
      <c r="Q9" t="n">
        <v>3</v>
      </c>
      <c r="R9" t="n">
        <v>10000</v>
      </c>
      <c r="S9" t="inlineStr">
        <is>
          <t>06/05/2024, 15:34:46</t>
        </is>
      </c>
      <c r="T9" s="3">
        <f>hyperlink("https://spiral.technion.ac.il/results/MTAwMDAwNw==/8/GOResultsPROCESS","link")</f>
        <v/>
      </c>
      <c r="U9" t="inlineStr">
        <is>
          <t>['GO:0009605:response to external stimulus (qval5.45E-4)', 'GO:0006950:response to stress (qval3.38E-3)', 'GO:1901700:response to oxygen-containing compound (qval7.09E-3)', 'GO:0007034:vacuolar transport (qval9.18E-3)', 'GO:0042221:response to chemical (qval9.43E-3)', 'GO:0009991:response to extracellular stimulus (qval1.64E-2)', 'GO:0009611:response to wounding (qval1.7E-2)', 'GO:0050896:response to stimulus (qval3.05E-2)', 'GO:0042594:response to starvation (qval2.75E-2)', 'GO:0031668:cellular response to extracellular stimulus (qval3.23E-2)', 'GO:0007154:cell communication (qval4.22E-2)', 'GO:0043207:response to external biotic stimulus (qval3.91E-2)', 'GO:0071496:cellular response to external stimulus (qval3.64E-2)', 'GO:0009607:response to biotic stimulus (qval3.43E-2)', 'GO:0009414:response to water deprivation (qval4.3E-2)', 'GO:0009415:response to water (qval5E-2)', 'GO:0051707:response to other organism (qval4.87E-2)', 'GO:0010033:response to organic substance (qval4.65E-2)', 'GO:0002238:response to molecule of fungal origin (qval5.73E-2)', 'GO:0051704:multi-organism process (qval6.43E-2)', 'GO:0070887:cellular response to chemical stimulus (qval6.17E-2)', 'GO:0045324:late endosome to vacuole transport (qval6.96E-2)', 'GO:0072666:establishment of protein localization to vacuole (qval7.05E-2)', 'GO:0072665:protein localization to vacuole (qval6.76E-2)', 'GO:0031667:response to nutrient levels (qval6.94E-2)', 'GO:0032509:endosome transport via multivesicular body sorting pathway (qval8.94E-2)', 'GO:0001101:response to acid chemical (qval8.9E-2)', 'GO:0002237:response to molecule of bacterial origin (qval8.82E-2)', 'GO:0098542:defense response to other organism (qval8.7E-2)', 'GO:0071985:multivesicular body sorting pathway (qval9.66E-2)', 'GO:0009267:cellular response to starvation (qval1E-1)']</t>
        </is>
      </c>
      <c r="V9" s="3">
        <f>hyperlink("https://spiral.technion.ac.il/results/MTAwMDAwNw==/8/GOResultsFUNCTION","link")</f>
        <v/>
      </c>
      <c r="W9" t="inlineStr">
        <is>
          <t>['GO:0004842:ubiquitin-protein transferase activity (qval4.1E-1)', 'GO:0019787:ubiquitin-like protein transferase activity (qval2.6E-1)', 'GO:0016920:pyroglutamyl-peptidase activity (qval3.95E-1)', 'GO:0019786:Atg8-specific protease activity (qval2.97E-1)', 'GO:0019776:Atg8 ligase activity (qval2.37E-1)']</t>
        </is>
      </c>
      <c r="X9" s="3">
        <f>hyperlink("https://spiral.technion.ac.il/results/MTAwMDAwNw==/8/GOResultsCOMPONENT","link")</f>
        <v/>
      </c>
      <c r="Y9" t="inlineStr">
        <is>
          <t>['GO:0036452:ESCRT complex (qval1.7E-2)', 'GO:0099503:secretory vesicle (qval2.94E-2)', 'GO:0031410:cytoplasmic vesicle (qval8.95E-2)', 'GO:0000813:ESCRT I complex (qval6.72E-2)', 'GO:0097708:intracellular vesicle (qval5.53E-2)', 'GO:0031982:vesicle (qval4.85E-2)', 'GO:0044440:endosomal part (qval5.4E-2)', 'GO:0005775:vacuolar lumen (qval5E-2)', 'GO:0016020:membrane (qval4.96E-2)']</t>
        </is>
      </c>
    </row>
    <row r="10">
      <c r="A10" s="1" t="n">
        <v>9</v>
      </c>
      <c r="B10" t="n">
        <v>22284</v>
      </c>
      <c r="C10" t="n">
        <v>4255</v>
      </c>
      <c r="D10" t="n">
        <v>91</v>
      </c>
      <c r="E10" t="n">
        <v>8190</v>
      </c>
      <c r="F10" t="n">
        <v>514</v>
      </c>
      <c r="G10" t="n">
        <v>2624</v>
      </c>
      <c r="H10" t="n">
        <v>50</v>
      </c>
      <c r="I10" t="n">
        <v>372</v>
      </c>
      <c r="J10" s="2" t="n">
        <v>-2928</v>
      </c>
      <c r="K10" t="n">
        <v>0.317</v>
      </c>
      <c r="L10" t="inlineStr">
        <is>
          <t>4CL1,AAO1,ABA4,ABCB1,ABCI1,ABCI19,ACG12,ACS10,ADT4,AE7,AGD14,AGL18,AGL27,AGP12,AGP21,AHL,AHL17,AHL19,AHL2,AIRP1,AL4,AL7,ALB3,ALDH2B7,ALMT9,AMT2,APUM2,ARD3,ARD4,ARF14,ARF5,ASF1A,ASNAP1,AT1G01725,AT1G01990,AT1G03140,AT1G04945,AT1G05120,AT1G06550,AT1G07200,AT1G07870,AT1G08845,AT1G12830,AT1G13195,AT1G14340,AT1G15030,AT1G15415,AT1G15420,AT1G15800,AT1G16320,AT1G17665,AT1G19540,AT1G22270,AT1G22410,AT1G24267,AT1G26580,AT1G28680,AT1G30880,AT1G31440,AT1G32700,AT1G33055,AT1G33110,AT1G33780,AT1G48450,AT1G48860,AT1G50570,AT1G50590,AT1G52905,AT1G53460,AT1G54570,AT1G55152,AT1G56145,AT1G56230,AT1G56610,AT1G60610,AT1G60730,AT1G61980,AT1G61990,AT1G64610,AT1G64840,AT1G67210,AT1G69070,AT1G69250,AT1G69760,AT1G71080,AT1G71730,AT1G71840,AT1G72040,AT1G73350,AT1G73390,AT1G75170,AT1G77930,AT1G80890,AT2G01818,AT2G02370,AT2G14850,AT2G17240,AT2G17350,AT2G17760,AT2G17990,AT2G18740,AT2G18860,AT2G20400,AT2G20920,AT2G22360,AT2G22680,AT2G24360,AT2G25690,AT2G26920,AT2G28660,AT2G30550,AT2G30700,AT2G30720,AT2G31130,AT2G32090,AT2G32240,AT2G34750,AT2G36290,AT2G37990,AT2G38180,AT2G38240,AT2G38370,AT2G38800,AT2G41050,AT2G43120,AT2G44820,AT2G44860,AT2G45300,AT2G45520,AT2G45860,AT2G46080,AT2G46230,AT3G03970,AT3G05070,AT3G05250,AT3G06270,AT3G07760,AT3G07910,AT3G08640,AT3G09010,AT3G10250,AT3G10970,AT3G11450,AT3G12760,AT3G12950,AT3G13040,AT3G13677,AT3G13910,AT3G15080,AT3G15180,AT3G15590,AT3G15770,AT3G15780,AT3G16190,AT3G16740,AT3G16800,AT3G19520,AT3G19990,AT3G20490,AT3G20650,AT3G20898,AT3G44430,AT3G49601,AT3G50810,AT3G50880,AT3G50910,AT3G52040,AT3G52230,AT3G52870,AT3G53540,AT3G57000,AT3G57710,AT3G59040,AT3G59840,AT3G60450,AT3G60810,AT3G61770,AT3G61960,AT3G62140,AT3G62840,AT4G01960,AT4G02340,AT4G03180,AT4G03410,AT4G06744,AT4G08540,AT4G09830,AT4G10970,AT4G11175,AT4G16530,AT4G17085,AT4G18530,AT4G18593,AT4G19390,AT4G20480,AT4G22530,AT4G22610,AT4G22720,AT4G23493,AT4G25680,AT4G26190,AT4G30350,AT4G30630,AT4G31390,AT4G31410,AT4G31510,AT4G31860,AT4G33565,AT4G33905,AT4G34280,AT4G37210,AT5G03970,AT5G05200,AT5G05210,AT5G05790,AT5G06110,AT5G06280,AT5G11840,AT5G13590,AT5G14105,AT5G14140,AT5G17210,AT5G17840,AT5G18040,AT5G20600,AT5G21020,AT5G21090,AT5G23690,AT5G23760,AT5G24690,AT5G30490,AT5G35732,AT5G37550,AT5G38890,AT5G40470,AT5G40700,AT5G41020,AT5G41350,AT5G41590,AT5G43260,AT5G46840,AT5G47060,AT5G47310,AT5G47710,AT5G49530,AT5G54145,AT5G55140,AT5G55200,AT5G56240,AT5G57120,AT5G57887,AT5G58200,AT5G58210,AT5G58620,AT5G58787,AT5G59790,AT5G59830,AT5G62350,AT5G64460,AT5G64680,AT5G65120,AT5G65490,AT5G66052,ATB2,ATCSA-1,ATG8B,ATG8G,ATGR1,ATJ3,ATL45,ATL65,ATMYB65,ATN1,ATRPAC43,ATTIL', "B''ALPHA", 'BGLU46,BHLH25,BHLH68,BHLH7,BOR1,BPC6,CAD5,CBP60A,CBSDUF3,CBSX2,CCA1,CCOAOMT1,CCR1,CCT2,CFIS1,CID7,CIPK26,CKB1,CLPP6,CLPR1,CML45,CMTA6,COR47,COX17-1,CP29B,CP5,CPFTSY,CPK13,CRCK3,CRK1,CRK28,CRK29,CYP28,CYP705A1,CYP94B3,CYP98A3,D14,DAR4,DEK1,DHDPS1,DI19-2,DOF2.1,DRB2,DRP1E,DSPTP1B,ECT2,ECT4,ELF5A-3,ELP4,EMB1241,EMF1,EML2,ERD10,ERF106,ERF114,ERF119,ERF3,FD3,FKBP43,FRL3,FRS2,GAD2,GID1C,GIF2,GRXS16,GSH2,GSTF9,GSTU17,GSTU24,GSTU6,GT-3B,GTE11,GTE12,GUN1,HCS1,HISN5B,HMGB1,HSFA4A,HSP70-6,HST,IAA13,IAA18,IAA9,IBR3,IDD1,IMDH3,ISU1,KIN1,KIN2,KINB3,KING1,LA1,LACS8,LBD16,LECRK71,LOG1,LSH9,LSM1B,LSM3B,MAPKKK17,MCD1,MED33A,MED9,MEE49,MLO8,MORF3,MPK18,MRB1,MRD1,MRPL11,MRS2-1,MSL10,MUB4,MYB33,NAC019,NFYA3,NFYB1,NFYC9,NIK3,NPF1.3,NPF2.10,NPF8.1,NPL41,NQR,NRP2,NRPB12,NRPB4,NRPB5A,NRPB6A,NRPB7,NRPB8B,NTL9,OCT6,OEP37,OR23,OVA9,P1,PAL1,PAL4,PCO5,PDV2,PEX12,PLC4,PMAT2,POT6,PP2A11,PPC3-1.2,PPI4,PRN1,PRS1,PSK3,PVA41,PYL4,Phox4,QS,RAP2-12,RAP2-4,RBK1,RD2,RH13,RHA2B,RHB1A,RIE1,RLK4,RNR2A,RPL39B,RPL7A,RPN8B,RRF,RS2Z32,RSZ21,RZ1B,RZ1C,SAP1,SC35,SCAB1,SCL5,SDRB,SEC,SEN1,SFH5,SK1,SKIP22,SKIP5,SKIP8,SMC5,SMP1,SPE2,SPL6,SRK2E,SRR1,SSL8,SSP5,STN1,STR4A,SVB,SWC2,TAAC,TAF13,TATA,TATB,TGA5,TIC20-II,TIM17-2,TOC132,TOC33,TOM9-1,TOPP3,TOPP4,TOPP6,TRP1,TSB1,TTM3,U2AF35A', "U2B''", 'UBP1B,UBP24,UGT71C5,UGT72B1,UGT76C2,UGT89A2,UNE12,VIL2,VIP1,VIP2,VNI1,VOZ1,WRKY23,WRKY32,WRKY39,WVD2,XBAT31,XERO2,ZDS1,ZEP,ZIF1,emb1303,emb1990</t>
        </is>
      </c>
      <c r="M10" t="inlineStr">
        <is>
          <t>[(0, 18), (0, 46), (0, 81), (0, 90), (2, 11), (2, 14), (2, 16), (2, 18), (2, 22), (2, 34), (2, 46), (2, 47), (2, 53), (2, 65), (2, 66), (2, 72), (2, 81), (2, 82), (2, 84), (2, 86), (2, 90), (3, 18), (3, 46), (3, 53), (3, 81), (3, 90), (4, 11), (4, 14), (4, 16), (4, 18), (4, 22), (4, 46), (4, 47), (4, 53), (4, 65), (4, 66), (4, 81), (4, 82), (4, 84), (4, 86), (4, 90), (5, 14), (5, 16), (5, 18), (5, 46), (5, 47), (5, 53), (5, 66), (5, 81), (5, 82), (5, 84), (5, 90), (6, 11), (6, 14), (6, 16), (6, 18), (6, 22), (6, 46), (6, 47), (6, 53), (6, 65), (6, 66), (6, 72), (6, 81), (6, 82), (6, 84), (6, 86), (6, 90), (7, 11), (7, 14), (7, 16), (7, 18), (7, 22), (7, 34), (7, 46), (7, 47), (7, 53), (7, 65), (7, 66), (7, 72), (7, 81), (7, 82), (7, 84), (7, 86), (7, 90), (12, 18), (12, 46), (15, 18), (15, 46), (15, 53), (15, 65), (15, 66), (15, 81), (15, 90), (19, 18), (19, 46), (19, 53), (19, 81), (19, 90), (20, 11), (20, 14), (20, 16), (20, 18), (20, 22), (20, 46), (20, 47), (20, 53), (20, 65), (20, 66), (20, 72), (20, 81), (20, 82), (20, 84), (20, 86), (20, 90), (21, 11), (21, 14), (21, 16), (21, 18), (21, 22), (21, 34), (21, 46), (21, 47), (21, 53), (21, 65), (21, 66), (21, 72), (21, 81), (21, 82), (21, 84), (21, 86), (21, 90), (25, 18), (31, 11), (31, 14), (31, 16), (31, 18), (31, 22), (31, 34), (31, 46), (31, 47), (31, 53), (31, 62), (31, 65), (31, 66), (31, 72), (31, 81), (31, 82), (31, 84), (31, 86), (31, 90), (35, 18), (35, 46), (35, 86), (48, 11), (48, 14), (48, 16), (48, 18), (48, 22), (48, 34), (48, 46), (48, 47), (48, 53), (48, 65), (48, 66), (48, 72), (48, 81), (48, 82), (48, 84), (48, 86), (48, 90), (49, 11), (49, 14), (49, 18), (49, 22), (49, 46), (49, 47), (49, 53), (49, 65), (49, 66), (49, 72), (49, 81), (49, 82), (49, 84), (49, 86), (49, 90), (56, 11), (56, 14), (56, 16), (56, 18), (56, 22), (56, 46), (56, 47), (56, 53), (56, 65), (56, 66), (56, 72), (56, 81), (56, 82), (56, 84), (56, 86), (56, 90), (57, 18), (57, 46), (60, 11), (60, 14), (60, 18), (60, 22), (60, 46), (60, 47), (60, 53), (60, 65), (60, 66), (60, 81), (60, 82), (60, 86), (60, 90), (63, 11), (63, 14), (63, 16), (63, 18), (63, 22), (63, 46), (63, 47), (63, 53), (63, 66), (63, 81), (63, 82), (63, 84), (63, 86), (63, 90), (67, 11), (67, 14), (67, 16), (67, 18), (67, 46), (67, 47), (67, 53), (67, 65), (67, 66), (67, 72), (67, 81), (67, 82), (67, 84), (67, 86), (67, 90), (69, 11), (69, 14), (69, 16), (69, 18), (69, 22), (69, 46), (69, 47), (69, 53), (69, 65), (69, 66), (69, 72), (69, 81), (69, 82), (69, 84), (69, 86), (69, 90), (70, 11), (70, 14), (70, 16), (70, 18), (70, 22), (70, 34), (70, 46), (70, 47), (70, 53), (70, 65), (70, 66), (70, 72), (70, 81), (70, 82), (70, 84), (70, 86), (70, 90), (71, 18), (71, 46), (71, 53), (71, 81), (71, 90), (73, 11), (73, 14), (73, 16), (73, 18), (73, 22), (73, 46), (73, 47), (73, 53), (73, 65), (73, 66), (73, 81), (73, 82), (73, 84), (73, 86), (73, 90), (78, 46), (79, 10), (79, 11), (79, 14), (79, 16), (79, 18), (79, 22), (79, 34), (79, 46), (79, 47), (79, 53), (79, 62), (79, 65), (79, 66), (79, 72), (79, 81), (79, 82), (79, 84), (79, 86), (79, 90), (85, 10), (85, 11), (85, 14), (85, 16), (85, 18), (85, 22), (85, 34), (85, 46), (85, 47), (85, 53), (85, 62), (85, 65), (85, 66), (85, 72), (85, 81), (85, 82), (85, 84), (85, 86), (85, 90), (88, 11), (88, 14), (88, 16), (88, 18), (88, 22), (88, 46), (88, 47), (88, 53), (88, 65), (88, 66), (88, 81), (88, 82), (88, 84), (88, 86), (88, 90), (89, 10), (89, 11), (89, 14), (89, 16), (89, 18), (89, 22), (89, 34), (89, 46), (89, 47), (89, 53), (89, 62), (89, 65), (89, 66), (89, 72), (89, 81), (89, 82), (89, 84), (89, 86), (89, 90)]</t>
        </is>
      </c>
      <c r="N10" t="n">
        <v>1960</v>
      </c>
      <c r="O10" t="n">
        <v>0.5</v>
      </c>
      <c r="P10" t="n">
        <v>0.9</v>
      </c>
      <c r="Q10" t="n">
        <v>3</v>
      </c>
      <c r="R10" t="n">
        <v>10000</v>
      </c>
      <c r="S10" t="inlineStr">
        <is>
          <t>06/05/2024, 15:34:58</t>
        </is>
      </c>
      <c r="T10" s="3">
        <f>hyperlink("https://spiral.technion.ac.il/results/MTAwMDAwNw==/9/GOResultsPROCESS","link")</f>
        <v/>
      </c>
      <c r="U10" t="inlineStr">
        <is>
          <t>['GO:0009805:coumarin biosynthetic process (qval6.84E-2)', 'GO:0044743:protein transmembrane import into intracellular organelle (qval7.73E-2)', 'GO:0006470:protein dephosphorylation (qval6.16E-2)', 'GO:0009699:phenylpropanoid biosynthetic process (qval6.66E-2)', 'GO:0009423:chorismate biosynthetic process (qval5.93E-2)', 'GO:0009698:phenylpropanoid metabolic process (qval5.97E-2)', 'GO:0009072:aromatic amino acid family metabolic process (qval1.67E-1)', 'GO:0009808:lignin metabolic process (qval1.53E-1)', 'GO:0009804:coumarin metabolic process (qval1.44E-1)', 'GO:0046417:chorismate metabolic process (qval1.31E-1)', 'GO:0006520:cellular amino acid metabolic process (qval1.93E-1)', 'GO:0009414:response to water deprivation (qval2.19E-1)', 'GO:0009809:lignin biosynthetic process (qval2.09E-1)', 'GO:0018920:glyphosate metabolic process (qval2.11E-1)', 'GO:0016311:dephosphorylation (qval2.06E-1)', 'GO:0009415:response to water (qval2.01E-1)', 'GO:0065002:intracellular protein transmembrane transport (qval2.03E-1)', 'GO:0071806:protein transmembrane transport (qval2.11E-1)', 'GO:0009073:aromatic amino acid family biosynthetic process (qval2.64E-1)', 'GO:0009819:drought recovery (qval2.59E-1)']</t>
        </is>
      </c>
      <c r="V10" s="3">
        <f>hyperlink("https://spiral.technion.ac.il/results/MTAwMDAwNw==/9/GOResultsFUNCTION","link")</f>
        <v/>
      </c>
      <c r="W10" t="inlineStr">
        <is>
          <t>['GO:0005515:protein binding (qval1E0)', 'GO:0003866:3-phosphoshikimate 1-carboxyvinyltransferase activity (qval7.62E-1)', 'GO:0004721:phosphoprotein phosphatase activity (qval6.25E-1)']</t>
        </is>
      </c>
      <c r="X10" s="3">
        <f>hyperlink("https://spiral.technion.ac.il/results/MTAwMDAwNw==/9/GOResultsCOMPONENT","link")</f>
        <v/>
      </c>
      <c r="Y10" t="inlineStr">
        <is>
          <t>['GO:0005634:nucleus (qval6.27E-3)', 'GO:0005829:cytosol (qval6.86E-3)', 'GO:0005665:RNA polymerase II, core complex (qval7.45E-3)', 'GO:0055029:nuclear DNA-directed RNA polymerase complex (qval3.07E-2)', 'GO:0005666:RNA polymerase III complex (qval3.01E-2)', 'GO:0005736:RNA polymerase I complex (qval3.81E-2)', 'GO:0000428:DNA-directed RNA polymerase complex (qval4.61E-2)', 'GO:0030880:RNA polymerase complex (qval5.55E-2)', 'GO:0044424:intracellular part (qval5.34E-2)', 'GO:1990904:ribonucleoprotein complex (qval6.36E-2)']</t>
        </is>
      </c>
    </row>
    <row r="11">
      <c r="A11" s="1" t="n">
        <v>10</v>
      </c>
      <c r="B11" t="n">
        <v>22284</v>
      </c>
      <c r="C11" t="n">
        <v>4255</v>
      </c>
      <c r="D11" t="n">
        <v>91</v>
      </c>
      <c r="E11" t="n">
        <v>8190</v>
      </c>
      <c r="F11" t="n">
        <v>421</v>
      </c>
      <c r="G11" t="n">
        <v>3695</v>
      </c>
      <c r="H11" t="n">
        <v>78</v>
      </c>
      <c r="I11" t="n">
        <v>433</v>
      </c>
      <c r="J11" s="2" t="n">
        <v>-2850</v>
      </c>
      <c r="K11" t="n">
        <v>0.318</v>
      </c>
      <c r="L11" t="inlineStr">
        <is>
          <t>AAE3,AAE5,ABI1,ACBP3,ACX1,ADT3,AFC2,AFP3,AHK3,ALDH7B4,ALIS1,AML3,APK1,APR1,APR2,APS1,APUM5,AT1G02610,AT1G02890,AT1G03740,AT1G04770,AT1G04970,AT1G04985,AT1G07030,AT1G07590,AT1G08940,AT1G09920,AT1G10890,AT1G12760,AT1G13350,AT1G13360,AT1G13990,AT1G16320,AT1G16670,AT1G17520,AT1G19200,AT1G19400,AT1G21580,AT1G22470,AT1G22930,AT1G23440,AT1G25550,AT1G25682,AT1G26580,AT1G27290,AT1G29760,AT1G32120,AT1G32460,AT1G34300,AT1G44770,AT1G53050,AT1G53560,AT1G54290,AT1G55680,AT1G56140,AT1G56300,AT1G60730,AT1G61690,AT1G63010,AT1G69450,AT1G70160,AT1G71240,AT1G71950,AT1G72510,AT1G73920,AT1G76070,AT1G76980,AT1G78070,AT1G78420,AT2G04400,AT2G06025,AT2G15960,AT2G16710,AT2G16790,AT2G20670,AT2G20920,AT2G23090,AT2G23120,AT2G23790,AT2G24100,AT2G25460,AT2G27830,AT2G32150,AT2G33700,AT2G38410,AT2G41160,AT2G44010,AT2G46260,AT3G01430,AT3G02740,AT3G04010,AT3G04350,AT3G05165,AT3G06620,AT3G07350,AT3G07565,AT3G09085,AT3G10020,AT3G11340,AT3G12620,AT3G13430,AT3G15070,AT3G15630,AT3G22530,AT3G24740,AT3G25840,AT3G27110,AT3G43230,AT3G47160,AT3G47550,AT3G47680,AT3G48050,AT3G49590,AT3G50910,AT3G52105,AT3G52710,AT3G53180,AT3G59210,AT3G59710,AT3G60300,AT3G60690,AT3G62920,AT4G01960,AT4G02920,AT4G03260,AT4G09150,AT4G13010,AT4G13180,AT4G16146,AT4G17140,AT4G17840,AT4G23050,AT4G24690,AT4G26060,AT4G27020,AT4G28260,AT4G29950,AT4G30240,AT4G30390,AT4G30490,AT4G31860,AT4G32440,AT4G32480,AT4G33467,AT4G33540,AT4G33666,AT4G34140,AT4G34310,AT4G38060,AT4G38980,AT4G40080,AT5G02230,AT5G03210,AT5G03380,AT5G03905,AT5G04020,AT5G05600,AT5G07890,AT5G08240,AT5G08535,AT5G11700,AT5G12190,AT5G12340,AT5G12400,AT5G16680,AT5G17280,AT5G17460,AT5G18400,AT5G18630,AT5G18850,AT5G19230,AT5G19440,AT5G19855,AT5G19860,AT5G20610,AT5G23340,AT5G25280,AT5G27760,AT5G35200,AT5G35320,AT5G35690,AT5G37740,AT5G40340,AT5G40690,AT5G42390,AT5G42825,AT5G43260,AT5G43560,AT5G44250,AT5G46780,AT5G47860,AT5G53050,AT5G53330,AT5G53970,AT5G54870,AT5G54940,AT5G55970,AT5G57035,AT5G57040,AT5G57860,AT5G57910,AT5G58720,AT5G58800,AT5G59400,AT5G60750,AT5G64170,AT5G64230,AT5G64250,ATARLA1C,ATCRT1,ATG12A,ATG18F,ATG18H,ATG8B,ATG8E,ATG8F,ATG8H,ATG8I,ATHB-6,ATJ20,ATJ8,ATSGP1,ATTIL,ATY1', "B''ALPHA", "B'ETA", 'BAK1,BAM4,BAP1,BBX20,BCA6,BGLU30,BIG,BIL4,BLH10,BT2,BZIP25,CAD1,CBL4,CHIP,CID11,CIPK1,CIPK14,CIPK9,CKL13,CLC-A,CLPC1,CLPD,CMTA5,COAE,COL13,COL5,COL9,COX19-2,CYP710A1,DGD1,DGD2,DI19-3,DOT2,EBF2,ECI1,ECI2,ECT8,EIL3,EMB2454,ERD6,ERF113,F24J8.4,FAB1A,FRS7,Fes1A,GDPD4,GLYK,GPDHC1,GPX6,GSTF8,GSTU4,HAB1,HAT22,HGO,HISN1B,HSFA4C,HUA2,IAA16,ILL4,ILR1,INVC,ISCA,ISPH,KNAT5,KRP1,LARP6A,LOG2,LOG7,LON2,LSU3,MAPKKK13,MBD1,MBF1B,MCCA,MED26B,MIP1,ML1,ML5,MTM2,NAC055,NAC072,NARA5,NBP35,NEK2,NET1D,NF-YC11,NLP7,NLP8,NSP5,NTMC2T5.1,NUDT13,NUDT18,PAHX,PAPP2C,PAPS2,PDS1,PED1,PEPR1,PNC2,PUB37,PUB44,PVA41,PYL5,PYM,Phox4,QCR7-2,RABB1B,RABF2B,RAP2-6,RAP2-9,RCD1,RD19A,RD2,RD21A,RFS6,RHA1A,RHA1B,RIN2,RMA1,RPL10C,RTFL17,RTNLB16,SAC2,SAC5,SAP12,SAP3,SAP4,SAP5,SAP6,SAP7,SAP9,SAT32,SAT5,SDP1,SEC1B,SHM7,SIS,SKIP32,SKP2B,SMG7,SMP1,SPA1,SPD1,SPPL4,SPS2,SPX2,SR30,SR45A,SRK2B,SRO1,SSL12,SSP5,STOP1,STP13,SYP21,TCP13,TEM1,TET8,TGA1,TGA10,TIC20-IV,TIM14-3,TLP1,TOM20-4,TOPP3,TOPP8,TPS10,TPS11,TPS8,TRB2,TULP1,TULP9,TXR1,TZP,UBC19,UBC3,UBL5,UBQ3,UPF3,UPL2,UPL4,VPS60.2,VQ22,WAKL14,WRKY19,WRKY25,WRKY4,WRKY47,XDH1,XERO2,XI-1,XTH24,XTH30,ZIFL1,emb1441</t>
        </is>
      </c>
      <c r="M11" t="inlineStr">
        <is>
          <t>[(0, 1), (0, 8), (2, 1), (2, 8), (6, 1), (6, 3), (6, 5), (6, 8), (6, 10), (6, 24), (6, 39), (6, 43), (6, 65), (6, 71), (6, 75), (7, 1), (7, 8), (9, 1), (9, 8), (11, 1), (11, 8), (12, 1), (12, 8), (13, 1), (13, 3), (13, 8), (13, 24), (13, 39), (13, 43), (13, 65), (13, 71), (13, 75), (14, 1), (14, 8), (17, 1), (17, 8), (18, 8), (22, 1), (22, 8), (23, 1), (23, 8), (25, 1), (25, 3), (25, 8), (25, 10), (25, 24), (25, 39), (25, 43), (25, 65), (25, 71), (25, 74), (25, 75), (25, 82), (26, 1), (26, 3), (26, 4), (26, 5), (26, 8), (26, 10), (26, 15), (26, 16), (26, 20), (26, 24), (26, 27), (26, 34), (26, 39), (26, 43), (26, 65), (26, 70), (26, 71), (26, 74), (26, 75), (26, 81), (26, 82), (26, 90), (28, 1), (28, 3), (28, 5), (28, 8), (28, 10), (28, 24), (28, 27), (28, 39), (28, 43), (28, 65), (28, 71), (28, 74), (28, 75), (28, 82), (30, 1), (30, 3), (30, 8), (30, 65), (30, 71), (30, 75), (31, 1), (31, 3), (31, 5), (31, 8), (31, 10), (31, 15), (31, 20), (31, 24), (31, 27), (31, 39), (31, 43), (31, 65), (31, 71), (31, 74), (31, 75), (31, 81), (31, 82), (31, 90), (35, 1), (35, 3), (35, 5), (35, 8), (35, 10), (35, 24), (35, 27), (35, 39), (35, 43), (35, 65), (35, 71), (35, 74), (35, 75), (35, 82), (37, 1), (37, 3), (37, 5), (37, 8), (37, 10), (37, 15), (37, 24), (37, 27), (37, 39), (37, 43), (37, 65), (37, 71), (37, 74), (37, 75), (37, 82), (38, 1), (38, 3), (38, 8), (38, 10), (38, 24), (38, 39), (38, 43), (38, 65), (38, 71), (38, 74), (38, 75), (38, 82), (40, 1), (40, 3), (40, 8), (40, 75), (42, 1), (42, 3), (42, 5), (42, 8), (42, 10), (42, 24), (42, 27), (42, 39), (42, 43), (42, 65), (42, 71), (42, 74), (42, 75), (42, 81), (42, 82), (42, 90), (44, 1), (44, 3), (44, 8), (44, 10), (44, 24), (44, 39), (44, 43), (44, 65), (44, 71), (44, 74), (44, 75), (44, 82), (45, 1), (45, 3), (45, 8), (45, 75), (47, 1), (47, 8), (48, 1), (48, 3), (48, 8), (48, 75), (49, 1), (49, 3), (49, 5), (49, 8), (49, 10), (49, 24), (49, 39), (49, 43), (49, 65), (49, 71), (49, 74), (49, 75), (49, 82), (50, 1), (50, 8), (51, 1), (51, 3), (51, 8), (51, 39), (51, 43), (51, 65), (51, 71), (51, 75), (52, 1), (52, 3), (52, 8), (52, 43), (52, 75), (54, 1), (54, 8), (54, 75), (55, 1), (55, 3), (55, 5), (55, 8), (55, 10), (55, 24), (55, 27), (55, 39), (55, 43), (55, 65), (55, 71), (55, 74), (55, 75), (55, 82), (56, 1), (56, 3), (56, 8), (56, 43), (56, 65), (56, 75), (57, 1), (57, 3), (57, 8), (57, 10), (57, 24), (57, 39), (57, 43), (57, 65), (57, 71), (57, 74), (57, 75), (57, 82), (58, 1), (58, 3), (58, 8), (58, 10), (58, 24), (58, 39), (58, 43), (58, 65), (58, 71), (58, 74), (58, 75), (58, 82), (59, 1), (59, 8), (60, 1), (60, 8), (61, 1), (61, 8), (62, 1), (62, 8), (63, 1), (63, 3), (63, 8), (64, 1), (64, 3), (64, 5), (64, 8), (64, 10), (64, 15), (64, 16), (64, 20), (64, 24), (64, 27), (64, 34), (64, 39), (64, 43), (64, 65), (64, 70), (64, 71), (64, 74), (64, 75), (64, 81), (64, 82), (64, 90), (67, 1), (67, 3), (67, 5), (67, 8), (67, 10), (67, 24), (67, 39), (67, 43), (67, 65), (67, 71), (67, 74), (67, 75), (67, 82), (68, 1), (68, 8), (69, 1), (69, 3), (69, 8), (69, 24), (69, 43), (69, 71), (69, 74), (69, 75), (72, 1), (72, 8), (76, 8), (77, 1), (77, 8), (78, 1), (78, 3), (78, 8), (78, 10), (78, 24), (78, 39), (78, 43), (78, 65), (78, 71), (78, 74), (78, 75), (78, 82), (79, 1), (79, 3), (79, 4), (79, 5), (79, 8), (79, 10), (79, 15), (79, 16), (79, 20), (79, 24), (79, 27), (79, 34), (79, 39), (79, 43), (79, 65), (79, 70), (79, 71), (79, 74), (79, 75), (79, 81), (79, 82), (79, 90), (80, 1), (80, 3), (80, 5), (80, 8), (80, 10), (80, 24), (80, 39), (80, 43), (80, 65), (80, 71), (80, 74), (80, 75), (80, 82), (83, 1), (83, 3), (83, 5), (83, 8), (83, 10), (83, 15), (83, 20), (83, 24), (83, 27), (83, 39), (83, 43), (83, 65), (83, 71), (83, 74), (83, 75), (83, 81), (83, 82), (83, 90), (85, 1), (85, 3), (85, 5), (85, 8), (85, 10), (85, 15), (85, 20), (85, 24), (85, 27), (85, 39), (85, 43), (85, 65), (85, 71), (85, 74), (85, 75), (85, 81), (85, 82), (86, 1), (86, 8), (87, 1), (87, 8), (89, 1), (89, 3), (89, 5), (89, 8), (89, 10), (89, 15), (89, 20), (89, 24), (89, 27), (89, 39), (89, 43), (89, 65), (89, 71), (89, 74), (89, 75), (89, 82)]</t>
        </is>
      </c>
      <c r="N11" t="n">
        <v>2252</v>
      </c>
      <c r="O11" t="n">
        <v>0.5</v>
      </c>
      <c r="P11" t="n">
        <v>0.9</v>
      </c>
      <c r="Q11" t="n">
        <v>3</v>
      </c>
      <c r="R11" t="n">
        <v>10000</v>
      </c>
      <c r="S11" t="inlineStr">
        <is>
          <t>06/05/2024, 15:35:10</t>
        </is>
      </c>
      <c r="T11" s="3">
        <f>hyperlink("https://spiral.technion.ac.il/results/MTAwMDAwNw==/10/GOResultsPROCESS","link")</f>
        <v/>
      </c>
      <c r="U11" t="inlineStr">
        <is>
          <t>['GO:0042221:response to chemical (qval9.65E-8)', 'GO:0009628:response to abiotic stimulus (qval1.96E-6)', 'GO:0050896:response to stimulus (qval2.51E-6)', 'GO:0042594:response to starvation (qval4.44E-5)', 'GO:0009267:cellular response to starvation (qval6.68E-5)', 'GO:0016567:protein ubiquitination (qval1.01E-4)', 'GO:0031669:cellular response to nutrient levels (qval1.7E-4)', 'GO:0032446:protein modification by small protein conjugation (qval1.9E-4)', 'GO:0071453:cellular response to oxygen levels (qval1.74E-4)', 'GO:0006950:response to stress (qval1.93E-4)', 'GO:0031667:response to nutrient levels (qval2.79E-4)', 'GO:0009651:response to salt stress (qval3.58E-4)', 'GO:0016054:organic acid catabolic process (qval4.43E-4)', 'GO:0046395:carboxylic acid catabolic process (qval4.11E-4)', 'GO:0071456:cellular response to hypoxia (qval4.26E-4)', 'GO:0009987:cellular process (qval4.51E-4)', 'GO:0070482:response to oxygen levels (qval4.27E-4)', 'GO:0036294:cellular response to decreased oxygen levels (qval4.08E-4)', 'GO:0009414:response to water deprivation (qval4.37E-4)', 'GO:0031668:cellular response to extracellular stimulus (qval4.63E-4)', 'GO:0009415:response to water (qval5.23E-4)', 'GO:0071496:cellular response to external stimulus (qval6.74E-4)', 'GO:0009991:response to extracellular stimulus (qval6.69E-4)', 'GO:0009605:response to external stimulus (qval8.8E-4)', 'GO:0001666:response to hypoxia (qval9.59E-4)', 'GO:0070887:cellular response to chemical stimulus (qval1.08E-3)', 'GO:0036293:response to decreased oxygen levels (qval1.07E-3)', 'GO:0070647:protein modification by small protein conjugation or removal (qval1.19E-3)', 'GO:0044248:cellular catabolic process (qval1.2E-3)', 'GO:0001101:response to acid chemical (qval1.41E-3)', 'GO:0006970:response to osmotic stress (qval1.64E-3)', 'GO:1901564:organonitrogen compound metabolic process (qval1.67E-3)', 'GO:0019538:protein metabolic process (qval1.85E-3)', 'GO:0010035:response to inorganic substance (qval2.48E-3)', 'GO:0009056:catabolic process (qval3.03E-3)', 'GO:0006464:cellular protein modification process (qval2.96E-3)', 'GO:0036211:protein modification process (qval2.88E-3)', 'GO:1901700:response to oxygen-containing compound (qval3.53E-3)', 'GO:0006397:mRNA processing (qval4.28E-3)', 'GO:0051716:cellular response to stimulus (qval4.97E-3)', 'GO:0000398:mRNA splicing, via spliceosome (qval5.68E-3)', 'GO:0072329:monocarboxylic acid catabolic process (qval6.35E-3)', 'GO:0044282:small molecule catabolic process (qval6.72E-3)', 'GO:0007154:cell communication (qval7.63E-3)', 'GO:0008152:metabolic process (qval8.12E-3)', 'GO:0033554:cellular response to stress (qval9.81E-3)', 'GO:0006995:cellular response to nitrogen starvation (qval1.1E-2)', 'GO:0016071:mRNA metabolic process (qval1.22E-2)', 'GO:1901575:organic substance catabolic process (qval1.22E-2)', 'GO:0010033:response to organic substance (qval1.85E-2)', 'GO:0008150:biological_process (qval1.82E-2)', 'GO:0055114:oxidation-reduction process (qval1.85E-2)', 'GO:0000377:RNA splicing, via transesterification reactions with bulged adenosine as nucleophile (qval1.94E-2)', 'GO:0000375:RNA splicing, via transesterification reactions (qval1.9E-2)', 'GO:0044237:cellular metabolic process (qval1.93E-2)', 'GO:0044267:cellular protein metabolic process (qval2.12E-2)', 'GO:0006635:fatty acid beta-oxidation (qval2.34E-2)', 'GO:0043562:cellular response to nitrogen levels (qval2.29E-2)', 'GO:0043412:macromolecule modification (qval2.38E-2)', 'GO:0006570:tyrosine metabolic process (qval2.35E-2)', 'GO:1901565:organonitrogen compound catabolic process (qval2.4E-2)', 'GO:0044238:primary metabolic process (qval2.74E-2)', 'GO:0009062:fatty acid catabolic process (qval2.93E-2)', 'GO:0097305:response to alcohol (qval3.1E-2)', 'GO:0009074:aromatic amino acid family catabolic process (qval3.19E-2)', 'GO:0019395:fatty acid oxidation (qval3.26E-2)', 'GO:0008380:RNA splicing (qval3.33E-2)', 'GO:0006470:protein dephosphorylation (qval3.83E-2)', 'GO:0009072:aromatic amino acid family metabolic process (qval3.77E-2)', 'GO:0006807:nitrogen compound metabolic process (qval3.89E-2)', 'GO:0071586:CAAX-box protein processing (qval4.63E-2)', 'GO:0009063:cellular amino acid catabolic process (qval5.5E-2)', 'GO:0006559:L-phenylalanine catabolic process (qval6.34E-2)', 'GO:1902222:erythrose 4-phosphate/phosphoenolpyruvate family amino acid catabolic process (qval6.26E-2)', 'GO:0009737:response to abscisic acid (qval6.37E-2)']</t>
        </is>
      </c>
      <c r="V11" s="3">
        <f>hyperlink("https://spiral.technion.ac.il/results/MTAwMDAwNw==/10/GOResultsFUNCTION","link")</f>
        <v/>
      </c>
      <c r="W11" t="inlineStr">
        <is>
          <t>['GO:0004842:ubiquitin-protein transferase activity (qval1.6E-3)', 'GO:0019787:ubiquitin-like protein transferase activity (qval1.11E-3)', 'GO:0140096:catalytic activity, acting on a protein (qval2.26E-3)', 'GO:0004722:protein serine/threonine phosphatase activity (qval4.82E-3)', 'GO:0061630:ubiquitin protein ligase activity (qval4.72E-3)', 'GO:0061659:ubiquitin-like protein ligase activity (qval4.55E-3)', 'GO:0005515:protein binding (qval5.79E-2)', 'GO:0004721:phosphoprotein phosphatase activity (qval7.55E-2)', 'GO:0046481:digalactosyldiacylglycerol synthase activity (qval1.24E-1)']</t>
        </is>
      </c>
      <c r="X11" s="3">
        <f>hyperlink("https://spiral.technion.ac.il/results/MTAwMDAwNw==/10/GOResultsCOMPONENT","link")</f>
        <v/>
      </c>
      <c r="Y11" t="inlineStr">
        <is>
          <t>['GO:0005737:cytoplasm (qval7.24E-5)', 'GO:0044424:intracellular part (qval7.61E-3)', 'GO:0044464:cell part (qval2.02E-2)', 'GO:0005773:vacuole (qval2.85E-2)', 'GO:0005776:autophagosome (qval2.51E-2)', 'GO:0043227:membrane-bounded organelle (qval7.02E-2)', 'GO:0043231:intracellular membrane-bounded organelle (qval7.51E-2)', 'GO:0043229:intracellular organelle (qval8.15E-2)', 'GO:0043226:organelle (qval7.92E-2)', 'GO:0005634:nucleus (qval7.16E-2)']</t>
        </is>
      </c>
    </row>
    <row r="12">
      <c r="A12" s="1" t="n">
        <v>11</v>
      </c>
      <c r="B12" t="n">
        <v>22284</v>
      </c>
      <c r="C12" t="n">
        <v>4255</v>
      </c>
      <c r="D12" t="n">
        <v>91</v>
      </c>
      <c r="E12" t="n">
        <v>8190</v>
      </c>
      <c r="F12" t="n">
        <v>380</v>
      </c>
      <c r="G12" t="n">
        <v>2429</v>
      </c>
      <c r="H12" t="n">
        <v>44</v>
      </c>
      <c r="I12" t="n">
        <v>375</v>
      </c>
      <c r="J12" s="2" t="n">
        <v>-2058</v>
      </c>
      <c r="K12" t="n">
        <v>0.318</v>
      </c>
      <c r="L12" t="inlineStr">
        <is>
          <t>AAE13,AAO1,AATP1,ABCG22,ABCG29,ABCI7,ACR11,ADR1-L2,ADT1,ADT5,AGO4,AGP21,AGP27,AHL14,AHL2,AIR9,ALB3,ALMT9,AMC7,ANAC080,AOC3,APRR8,APS2,APT3,ARF14,ARF4,ARF9,ARGAH1,ARP6,ASA1,ASHH1,ASK10,AT1G07200,AT1G07220,AT1G08110,AT1G08210,AT1G12020,AT1G12830,AT1G13380,AT1G13670,AT1G15430,AT1G15800,AT1G16520,AT1G18440,AT1G21520,AT1G21830,AT1G27620,AT1G30080,AT1G31440,AT1G48860,AT1G54610,AT1G55340,AT1G56230,AT1G57610,AT1G61730,AT1G63830,AT1G64700,AT1G68220,AT1G71110,AT1G71350,AT1G72740,AT1G73130,AT1G73210,AT1G73390,AT1G73850,AT1G77020,AT1G77570,AT1G80870,AT2G01818,AT2G04378,AT2G05830,AT2G14285,AT2G15320,AT2G22360,AT2G22680,AT2G25790,AT2G26380,AT2G28590,AT2G29510,AT2G31820,AT2G34750,AT2G36290,AT2G36420,AT2G37200,AT2G37500,AT2G39020,AT2G42650,AT2G45700,AT2G46080,AT2G47850,AT3G02510,AT3G02770,AT3G02910,AT3G03150,AT3G07910,AT3G08640,AT3G08943,AT3G09070,AT3G11930,AT3G12760,AT3G12950,AT3G16190,AT3G16330,AT3G17250,AT3G17680,AT3G20650,AT3G23310,AT3G27420,AT3G27520,AT3G42860,AT3G47000,AT3G48420,AT3G51510,AT3G52490,AT3G60810,AT3G61820,AT3G62840,AT3G62970,AT4G02340,AT4G04880,AT4G09040,AT4G11211,AT4G11350,AT4G13360,AT4G14360,AT4G16800,AT4G16830,AT4G18530,AT4G22212,AT4G26130,AT4G28290,AT4G28830,AT4G31115,AT4G31140,AT4G33480,AT4G33985,AT4G35140,AT5G03610,AT5G03700,AT5G03880,AT5G03970,AT5G04000,AT5G06750,AT5G10460,AT5G11330,AT5G12010,AT5G16610,AT5G17210,AT5G17760,AT5G17840,AT5G19875,AT5G20200,AT5G24690,AT5G24750,AT5G24760,AT5G39410,AT5G40600,AT5G41620,AT5G44720,AT5G46710,AT5G46730,AT5G50860,AT5G50900,AT5G51010,AT5G55530,AT5G58090,AT5G59350,AT5G60400,AT5G60580,AT5G63200,AT5G64460,AT5G65250,AT5G66550,AT5G66560,ATB2,ATGLX1,ATL16,ATL8,ATMDAR1,ATVAMP724,BAS1,BB,BGAL3,BHLH123,BHLH60,BHLH68,BT1,CAMBP25,CBL,CBSDUF6,CBSX3,CCB1,CCDA,CCR1,CCT2,CGS1,CJD1,CLC2,CLE2,CLPC2,CLPP6,CLPR2,CP29B,CPFTSY,CSC1,CSLC4,CSN3,CUL4,CYP57,CYP715A1,DEGP2,DEK1,DJ1A,DJ1B,DOF2.5,DOF3.6,DOF3.7,DOF4.6,DRM3,E1 ALPHA,EB1A,EMB3004,EMB3006,EML2,ERF114,EZA1,FC2,FD2,FPGS1,FPP6,FRL3,FRL4A,GAD2,GAE6,GAPC2,GDCST,GDPDL4,GGAT2,GLDP1,GPX1,GSH1,GSH2,GSTU13,GTE12,HCS1,HDA19,HINT4,HIR2,HOL1,HOS1,HSP70-14,HSP70-3,HSP70-6,ICDH,IMPA1,IMPA2,IPMS2,IQD13,IQD14,IQD23,KIPK,KNAT6,KRP5,LAF3,LGALDH,LPA3,LPR2,LRP1,LSM1B,LSM8,MAPKKK15,MDH,MEE46,MEE59,MIF1,MLO1,MOS4,MYB20,MYB43,NAC001,NAC008,NAGS2,NAT6,NEK7,NFYC9,NRPB5A,NRPB8B,NUP205,OFP2,ORTH5,PAP15,PAT06,PDC2,PDCB4,PDV1,PFP-ALPHA2,PGRL1A,PHO1-H5,PHO1-H7,PM25,PME18,PNC1,PNSL5,POLIB,PPA2,PPOX1,PRL1,PRMT16,PRP19B,PRT1,PSK6,PUB28,PVA22,QS,RABE1E,RABG3C,RANBP1C,RDM4,RECA,RH18,RHB1A,RLK4,RPL15,RPL31,RPL34,RS2Z33,RS40,RUB2,RUS1,SAP1,SCAMP5,SCL15,SCL5,SDH,SEP1,SFC1,SIR,SPDS1,SPL6,SSL8,SSR16,SSRP1,STR2,SUC1,SUC4,SUS2,T15N1_80,TATB,TET6,THY-1,TIC40,TIF4A-1,TIFY4B,TIM,TIM22-2,TKL-2,TPR3,TRN2,TS1,TTN9,TULP3,UBC4,UNE12,VAMP713,VNI1,VRN1,VTC4,WAKL17,WAKL18,WOX13,WRKY21,WRKY48,Y-1,Y-3,YDA,ZIF1,bZIP19,emb1220,emb2737,emb2738</t>
        </is>
      </c>
      <c r="M12" t="inlineStr">
        <is>
          <t>[(1, 11), (1, 13), (1, 18), (1, 22), (1, 23), (1, 38), (1, 46), (1, 47), (1, 53), (1, 54), (1, 58), (1, 62), (1, 72), (1, 80), (1, 86), (2, 11), (2, 13), (2, 18), (2, 22), (2, 47), (2, 54), (2, 58), (2, 62), (2, 72), (2, 80), (2, 86), (3, 11), (3, 13), (3, 18), (3, 22), (3, 23), (3, 38), (3, 47), (3, 53), (3, 54), (3, 58), (3, 62), (3, 72), (3, 80), (3, 86), (4, 11), (4, 13), (4, 18), (4, 22), (4, 23), (4, 38), (4, 44), (4, 47), (4, 53), (4, 54), (4, 58), (4, 62), (4, 72), (4, 80), (4, 86), (5, 11), (5, 13), (5, 18), (5, 22), (5, 23), (5, 38), (5, 44), (5, 46), (5, 47), (5, 53), (5, 54), (5, 58), (5, 62), (5, 72), (5, 80), (5, 86), (6, 11), (6, 58), (7, 11), (7, 13), (7, 18), (7, 22), (7, 38), (7, 47), (7, 53), (7, 54), (7, 58), (7, 62), (7, 72), (7, 80), (7, 86), (8, 11), (8, 13), (8, 18), (8, 22), (8, 23), (8, 38), (8, 46), (8, 47), (8, 53), (8, 54), (8, 58), (8, 62), (8, 72), (8, 80), (8, 86), (15, 11), (15, 13), (15, 18), (15, 22), (15, 23), (15, 38), (15, 44), (15, 46), (15, 47), (15, 53), (15, 54), (15, 58), (15, 62), (15, 72), (15, 80), (15, 86), (19, 11), (19, 13), (19, 22), (19, 53), (19, 54), (19, 62), (20, 11), (20, 13), (20, 14), (20, 18), (20, 22), (20, 23), (20, 30), (20, 38), (20, 44), (20, 46), (20, 47), (20, 53), (20, 54), (20, 58), (20, 62), (20, 72), (20, 80), (20, 86), (21, 11), (21, 13), (21, 14), (21, 18), (21, 22), (21, 23), (21, 30), (21, 38), (21, 44), (21, 46), (21, 47), (21, 53), (21, 54), (21, 58), (21, 62), (21, 72), (21, 80), (21, 86), (31, 11), (31, 13), (31, 14), (31, 18), (31, 22), (31, 23), (31, 30), (31, 38), (31, 44), (31, 46), (31, 47), (31, 53), (31, 54), (31, 58), (31, 62), (31, 72), (31, 80), (31, 86), (43, 11), (43, 13), (43, 18), (43, 22), (43, 38), (43, 46), (43, 47), (43, 53), (43, 54), (43, 58), (43, 62), (43, 72), (43, 80), (43, 86), (48, 11), (48, 13), (48, 18), (48, 22), (48, 23), (48, 38), (48, 44), (48, 46), (48, 47), (48, 53), (48, 54), (48, 58), (48, 62), (48, 72), (48, 80), (48, 86), (56, 11), (56, 13), (56, 18), (56, 22), (56, 38), (56, 47), (56, 53), (56, 54), (56, 58), (56, 62), (56, 72), (56, 80), (56, 86), (60, 11), (60, 18), (60, 22), (60, 47), (60, 58), (60, 62), (60, 72), (60, 80), (60, 86), (67, 11), (67, 18), (67, 22), (67, 47), (67, 58), (67, 62), (67, 72), (67, 80), (67, 86), (70, 11), (70, 13), (70, 18), (70, 22), (70, 23), (70, 30), (70, 38), (70, 44), (70, 46), (70, 47), (70, 53), (70, 54), (70, 58), (70, 62), (70, 72), (70, 80), (70, 86), (71, 11), (71, 13), (71, 18), (71, 22), (71, 23), (71, 38), (71, 44), (71, 46), (71, 47), (71, 53), (71, 54), (71, 58), (71, 62), (71, 72), (71, 80), (71, 86), (73, 11), (73, 13), (73, 14), (73, 18), (73, 22), (73, 23), (73, 30), (73, 38), (73, 44), (73, 46), (73, 47), (73, 53), (73, 54), (73, 58), (73, 62), (73, 72), (73, 80), (73, 86), (75, 11), (75, 13), (75, 18), (75, 22), (75, 23), (75, 38), (75, 44), (75, 46), (75, 47), (75, 53), (75, 54), (75, 58), (75, 62), (75, 72), (75, 80), (75, 86), (79, 11), (79, 13), (79, 14), (79, 18), (79, 22), (79, 23), (79, 38), (79, 44), (79, 46), (79, 47), (79, 53), (79, 54), (79, 58), (79, 62), (79, 72), (79, 80), (79, 86), (85, 11), (85, 13), (85, 14), (85, 18), (85, 22), (85, 23), (85, 30), (85, 38), (85, 44), (85, 46), (85, 47), (85, 53), (85, 54), (85, 58), (85, 62), (85, 72), (85, 80), (85, 86), (88, 11), (88, 13), (88, 18), (88, 22), (88, 23), (88, 30), (88, 38), (88, 44), (88, 46), (88, 47), (88, 53), (88, 54), (88, 58), (88, 62), (88, 72), (88, 80), (88, 86), (89, 11), (89, 13), (89, 14), (89, 18), (89, 22), (89, 23), (89, 30), (89, 38), (89, 44), (89, 46), (89, 47), (89, 53), (89, 54), (89, 58), (89, 62), (89, 72), (89, 80), (89, 86)]</t>
        </is>
      </c>
      <c r="N12" t="n">
        <v>1840</v>
      </c>
      <c r="O12" t="n">
        <v>0.75</v>
      </c>
      <c r="P12" t="n">
        <v>0.9</v>
      </c>
      <c r="Q12" t="n">
        <v>3</v>
      </c>
      <c r="R12" t="n">
        <v>10000</v>
      </c>
      <c r="S12" t="inlineStr">
        <is>
          <t>06/05/2024, 15:35:22</t>
        </is>
      </c>
      <c r="T12" s="3">
        <f>hyperlink("https://spiral.technion.ac.il/results/MTAwMDAwNw==/11/GOResultsPROCESS","link")</f>
        <v/>
      </c>
      <c r="U12" t="inlineStr">
        <is>
          <t>['GO:0043436:oxoacid metabolic process (qval1.12E-6)', 'GO:0006082:organic acid metabolic process (qval6.28E-7)', 'GO:0019752:carboxylic acid metabolic process (qval1.45E-5)', 'GO:1901605:alpha-amino acid metabolic process (qval3.92E-5)', 'GO:0006520:cellular amino acid metabolic process (qval2.51E-4)', 'GO:0044281:small molecule metabolic process (qval4.06E-4)', 'GO:0008652:cellular amino acid biosynthetic process (qval3.52E-3)', 'GO:0006790:sulfur compound metabolic process (qval3.12E-3)', 'GO:1901607:alpha-amino acid biosynthetic process (qval5.54E-3)', 'GO:0016053:organic acid biosynthetic process (qval8.68E-3)', 'GO:0046394:carboxylic acid biosynthetic process (qval7.89E-3)', 'GO:1901566:organonitrogen compound biosynthetic process (qval1.19E-2)', 'GO:1902223:erythrose 4-phosphate/phosphoenolpyruvate family amino acid biosynthetic process (qval1.29E-2)', 'GO:0009095:aromatic amino acid family biosynthetic process, prephenate pathway (qval1.2E-2)', 'GO:0009094:L-phenylalanine biosynthetic process (qval1.12E-2)', 'GO:1901564:organonitrogen compound metabolic process (qval1.18E-2)', 'GO:0050667:homocysteine metabolic process (qval1.34E-2)', 'GO:0019346:transsulfuration (qval1.27E-2)', 'GO:0032501:multicellular organismal process (qval2.06E-2)', 'GO:0009793:embryo development ending in seed dormancy (qval3.01E-2)', 'GO:0009790:embryo development (qval3.48E-2)', 'GO:0009073:aromatic amino acid family biosynthetic process (qval3.4E-2)', 'GO:0044282:small molecule catabolic process (qval3.53E-2)', 'GO:0009092:homoserine metabolic process (qval5.13E-2)', 'GO:0006750:glutathione biosynthetic process (qval5.78E-2)', 'GO:0019184:nonribosomal peptide biosynthetic process (qval5.56E-2)', 'GO:0044237:cellular metabolic process (qval8.16E-2)', 'GO:0044283:small molecule biosynthetic process (qval8.05E-2)', 'GO:0006558:L-phenylalanine metabolic process (qval8.99E-2)', 'GO:1902221:erythrose 4-phosphate/phosphoenolpyruvate family amino acid metabolic process (qval8.69E-2)', 'GO:0017038:protein import (qval8.88E-2)', 'GO:0008152:metabolic process (qval9.11E-2)', 'GO:0009066:aspartate family amino acid metabolic process (qval1.06E-1)', 'GO:0003006:developmental process involved in reproduction (qval1.21E-1)', 'GO:0017144:drug metabolic process (qval1.2E-1)', 'GO:2000105:positive regulation of DNA-dependent DNA replication (qval1.19E-1)', 'GO:0032877:positive regulation of DNA endoreduplication (qval1.16E-1)', 'GO:0022414:reproductive process (qval1.13E-1)', 'GO:0009072:aromatic amino acid family metabolic process (qval1.35E-1)']</t>
        </is>
      </c>
      <c r="V12" s="3">
        <f>hyperlink("https://spiral.technion.ac.il/results/MTAwMDAwNw==/11/GOResultsFUNCTION","link")</f>
        <v/>
      </c>
      <c r="W12" t="inlineStr">
        <is>
          <t>['GO:0016829:lyase activity (qval4.53E-1)', 'GO:0000287:magnesium ion binding (qval8.43E-1)', 'GO:0004042:acetyl-CoA:L-glutamate N-acetyltransferase activity (qval7.37E-1)', 'GO:0004462:lactoylglutathione lyase activity (qval5.53E-1)', 'GO:0004450:isocitrate dehydrogenase (NADP+) activity (qval4.42E-1)', 'GO:0103045:methione N-acyltransferase activity (qval3.69E-1)', 'GO:0050662:coenzyme binding (qval3.79E-1)']</t>
        </is>
      </c>
      <c r="X12" s="3">
        <f>hyperlink("https://spiral.technion.ac.il/results/MTAwMDAwNw==/11/GOResultsCOMPONENT","link")</f>
        <v/>
      </c>
      <c r="Y12" t="inlineStr">
        <is>
          <t>['GO:0044434:chloroplast part (qval2.22E-5)', 'GO:0044435:plastid part (qval1.63E-5)', 'GO:0031975:envelope (qval2.21E-5)', 'GO:0031967:organelle envelope (qval1.66E-5)', 'GO:0005829:cytosol (qval1.39E-5)', 'GO:0009941:chloroplast envelope (qval1.48E-5)', 'GO:0009526:plastid envelope (qval1.53E-5)', 'GO:0009570:chloroplast stroma (qval1.99E-3)', 'GO:0009532:plastid stroma (qval1.83E-3)', 'GO:0044446:intracellular organelle part (qval1.94E-3)', 'GO:0044422:organelle part (qval1.86E-3)', 'GO:0031976:plastid thylakoid (qval9.93E-3)', 'GO:0009534:chloroplast thylakoid (qval9.17E-3)', 'GO:0009507:chloroplast (qval1.29E-2)', 'GO:0009536:plastid (qval2.04E-2)', 'GO:0005886:plasma membrane (qval2.17E-2)', 'GO:0009579:thylakoid (qval4.4E-2)']</t>
        </is>
      </c>
    </row>
    <row r="13">
      <c r="A13" s="1" t="n">
        <v>12</v>
      </c>
      <c r="B13" t="n">
        <v>22284</v>
      </c>
      <c r="C13" t="n">
        <v>4255</v>
      </c>
      <c r="D13" t="n">
        <v>91</v>
      </c>
      <c r="E13" t="n">
        <v>8190</v>
      </c>
      <c r="F13" t="n">
        <v>180</v>
      </c>
      <c r="G13" t="n">
        <v>2534</v>
      </c>
      <c r="H13" t="n">
        <v>53</v>
      </c>
      <c r="I13" t="n">
        <v>416</v>
      </c>
      <c r="J13" s="2" t="n">
        <v>-389</v>
      </c>
      <c r="K13" t="n">
        <v>0.322</v>
      </c>
      <c r="L13" t="inlineStr">
        <is>
          <t>ABCB4,ABCC8,ABCG34,ABCG37,ACS,AGL17,AIR12,ALDH2C4,ALEU,AMT1-1,ANN3,ANN4,AOX1A,APR2,ARR10,AT1G02260,AT1G05575,AT1G06620,AT1G10990,AT1G11670,AT1G13570,AT1G17330,AT1G17860,AT1G19310,AT1G22440,AT1G26920,AT1G33610,AT1G35430,AT1G48330,AT1G53180,AT1G54120,AT1G58280,AT1G61180,AT1G69450,AT2G17880,AT2G25220,AT2G25737,AT2G29670,AT2G31800,AT2G41475,AT3G01513,AT3G05830,AT3G07580,AT3G08030,AT3G15760,AT3G17800,AT3G19010,AT3G23470,AT3G29034,AT3G44100,AT3G44190,AT3G49550,AT3G51660,AT3G53180,AT3G53990,AT3G54510,AT3G55470,AT3G57630,AT3G62650,AT4G01610,AT4G04745,AT4G12010,AT4G17790,AT4G21570,AT4G24050,AT4G24340,AT4G24350,AT4G25900,AT4G30550,AT4G35110,AT4G36640,AT4G36790,AT5G07360,AT5G07870,AT5G14020,AT5G15265,AT5G18860,AT5G19340,AT5G20050,AT5G20110,AT5G20400,AT5G20550,AT5G22355,AT5G24260,AT5G24610,AT5G40230,AT5G45490,AT5G45510,AT5G48900,AT5G54850,AT5G54860,AT5G65925,AT5G66590,ATL70,B3GALT2,BEH4,BEN1,BGLU23,BGLU26,BHLH149,BRI1,BRN2,CLE43,CML38,COPT1,CPK3,CRK4,CRRSP55,CSLE1,CWINV1,CYP705A25,CYP705A27,CYP705A30,CYP705A5,CYP705A8,CYP705A9,CYP708A2,CYP71A16,CYP72C1,D6PKL3,DAR7,DJ1D,ERD2A,ERD6,EXPA9,FZF,GAUT15,GDPD5,GH3.17,GLN1-1,GLN2,GLP4,GPX8,HEL,HHP2,IAA14,IPK2A,IPK2B,IQD11,LAC8,LPP1,MAN2,MEB1,MES14,MLO4,MSRB7,MTP11,NAT3,NET3A,NET4B,NIP5-1,NRAMP1,PAR1,PER31,PGIP1,PIN2,PIRL1,PME25,PUB18,PUB22,PYD2,RTFL5,S-ACP-DES4,SIGE,SOBIR1,SSL6,STR18,TET3,THAS1,TPK1,UGT73B4,UGT73B5,UGT74E2,UPS1,URE,WRKY6,WRKY65,WRKY69,pEARLI4,sks4</t>
        </is>
      </c>
      <c r="M13" t="inlineStr">
        <is>
          <t>[(10, 2), (11, 0), (11, 2), (11, 3), (11, 4), (11, 5), (11, 6), (11, 7), (11, 12), (11, 17), (11, 40), (11, 63), (13, 0), (13, 2), (13, 3), (13, 4), (13, 5), (13, 6), (13, 7), (13, 9), (13, 12), (13, 17), (13, 35), (13, 40), (13, 63), (13, 69), (14, 0), (14, 2), (14, 3), (14, 4), (14, 5), (14, 6), (14, 7), (14, 9), (14, 12), (14, 17), (14, 40), (14, 63), (14, 69), (18, 0), (18, 2), (18, 3), (18, 4), (18, 5), (18, 6), (18, 7), (18, 12), (18, 17), (18, 40), (18, 63), (22, 0), (22, 2), (22, 3), (22, 4), (22, 5), (22, 6), (22, 7), (22, 12), (22, 17), (22, 35), (22, 40), (22, 63), (22, 69), (23, 0), (23, 2), (23, 3), (23, 4), (23, 5), (23, 6), (23, 7), (23, 9), (23, 12), (23, 17), (23, 35), (23, 40), (23, 63), (26, 6), (28, 2), (28, 6), (28, 40), (30, 0), (30, 2), (30, 3), (30, 4), (30, 6), (30, 7), (30, 12), (30, 17), (30, 40), (30, 63), (31, 2), (32, 2), (32, 7), (33, 0), (33, 2), (33, 3), (33, 4), (33, 5), (33, 6), (33, 7), (33, 9), (33, 12), (33, 17), (33, 35), (33, 40), (33, 63), (33, 69), (37, 0), (37, 2), (37, 3), (37, 4), (37, 5), (37, 6), (37, 7), (37, 9), (37, 12), (37, 17), (37, 35), (37, 40), (37, 63), (37, 69), (38, 0), (38, 2), (38, 3), (38, 4), (38, 5), (38, 6), (38, 7), (38, 9), (38, 12), (38, 17), (38, 35), (38, 40), (38, 63), (38, 69), (39, 2), (42, 0), (42, 2), (42, 3), (42, 4), (42, 5), (42, 6), (42, 7), (42, 12), (42, 35), (42, 40), (42, 63), (42, 69), (44, 0), (44, 2), (44, 3), (44, 4), (44, 5), (44, 6), (44, 7), (44, 9), (44, 12), (44, 17), (44, 35), (44, 40), (44, 63), (44, 69), (45, 2), (45, 7), (45, 40), (46, 0), (46, 2), (46, 3), (46, 4), (46, 5), (46, 6), (46, 7), (46, 12), (46, 17), (46, 40), (46, 63), (47, 0), (47, 2), (47, 3), (47, 4), (47, 5), (47, 6), (47, 7), (47, 12), (47, 17), (47, 35), (47, 40), (47, 63), (51, 0), (51, 2), (51, 3), (51, 4), (51, 5), (51, 6), (51, 7), (51, 9), (51, 12), (51, 17), (51, 35), (51, 40), (51, 63), (51, 69), (52, 0), (52, 2), (52, 3), (52, 4), (52, 5), (52, 6), (52, 7), (52, 9), (52, 12), (52, 17), (52, 35), (52, 40), (52, 63), (52, 69), (53, 0), (53, 2), (53, 3), (53, 4), (53, 6), (53, 7), (53, 12), (53, 17), (53, 40), (54, 0), (54, 2), (54, 3), (54, 4), (54, 5), (54, 6), (54, 7), (54, 12), (54, 17), (54, 35), (54, 40), (54, 63), (54, 69), (55, 0), (55, 2), (55, 3), (55, 4), (55, 5), (55, 6), (55, 7), (55, 9), (55, 12), (55, 17), (55, 35), (55, 40), (55, 63), (55, 69), (58, 0), (58, 2), (58, 3), (58, 4), (58, 5), (58, 6), (58, 7), (58, 9), (58, 12), (58, 17), (58, 35), (58, 40), (58, 63), (58, 69), (61, 0), (61, 2), (61, 3), (61, 4), (61, 5), (61, 6), (61, 7), (61, 9), (61, 12), (61, 17), (61, 35), (61, 40), (61, 63), (61, 69), (62, 0), (62, 2), (62, 3), (62, 4), (62, 5), (62, 6), (62, 7), (62, 9), (62, 12), (62, 17), (62, 35), (62, 40), (62, 63), (62, 69), (64, 0), (64, 2), (64, 3), (64, 4), (64, 5), (64, 6), (64, 7), (64, 9), (64, 12), (64, 17), (64, 35), (64, 40), (64, 63), (64, 69), (68, 0), (68, 2), (68, 3), (68, 4), (68, 5), (68, 6), (68, 7), (68, 9), (68, 12), (68, 17), (68, 35), (68, 40), (68, 63), (68, 69), (72, 0), (72, 2), (72, 3), (72, 4), (72, 5), (72, 6), (72, 7), (72, 9), (72, 12), (72, 17), (72, 35), (72, 40), (72, 63), (72, 69), (77, 0), (77, 2), (77, 3), (77, 4), (77, 5), (77, 6), (77, 7), (77, 9), (77, 12), (77, 17), (77, 35), (77, 40), (77, 63), (77, 69), (78, 0), (78, 2), (78, 3), (78, 4), (78, 6), (78, 7), (78, 9), (78, 12), (78, 17), (78, 35), (78, 40), (78, 63), (78, 69), (80, 0), (80, 2), (80, 3), (80, 4), (80, 5), (80, 6), (80, 7), (80, 9), (80, 12), (80, 17), (80, 35), (80, 40), (80, 63), (80, 69), (83, 0), (83, 2), (83, 3), (83, 4), (83, 5), (83, 6), (83, 7), (83, 9), (83, 12), (83, 17), (83, 35), (83, 40), (83, 63), (83, 69), (85, 2), (85, 6), (86, 0), (86, 2), (86, 3), (86, 4), (86, 5), (86, 6), (86, 7), (86, 9), (86, 12), (86, 17), (86, 35), (86, 40), (86, 63), (86, 69), (87, 0), (87, 2), (87, 3), (87, 4), (87, 6), (87, 7), (87, 12), (87, 17), (87, 40)]</t>
        </is>
      </c>
      <c r="N13" t="n">
        <v>1148</v>
      </c>
      <c r="O13" t="n">
        <v>0.5</v>
      </c>
      <c r="P13" t="n">
        <v>0.9</v>
      </c>
      <c r="Q13" t="n">
        <v>3</v>
      </c>
      <c r="R13" t="n">
        <v>10000</v>
      </c>
      <c r="S13" t="inlineStr">
        <is>
          <t>06/05/2024, 15:35:34</t>
        </is>
      </c>
      <c r="T13" s="3">
        <f>hyperlink("https://spiral.technion.ac.il/results/MTAwMDAwNw==/12/GOResultsPROCESS","link")</f>
        <v/>
      </c>
      <c r="U13" t="inlineStr">
        <is>
          <t>['GO:0080003:thalianol metabolic process (qval3.36E-3)', 'GO:0010683:tricyclic triterpenoid metabolic process (qval6.68E-3)', 'GO:0006722:triterpenoid metabolic process (qval8.79E-3)', 'GO:0050896:response to stimulus (qval5.69E-2)', 'GO:0006542:glutamine biosynthetic process (qval7.97E-2)', 'GO:0042344:indole glucosinolate catabolic process (qval3.94E-1)', 'GO:0009926:auxin polar transport (qval4.57E-1)', 'GO:0043388:positive regulation of DNA binding (qval4.9E-1)', 'GO:0090202:gene looping (qval4.35E-1)', 'GO:1905406:positive regulation of mitotic cohesin loading (qval3.92E-1)', 'GO:1905405:regulation of mitotic cohesin loading (qval3.56E-1)', 'GO:0090579:dsDNA loop formation (qval3.26E-1)', 'GO:1905309:positive regulation of cohesin loading (qval3.01E-1)', 'GO:0070199:establishment of protein localization to chromosome (qval2.8E-1)', 'GO:0120187:positive regulation of protein localization to chromatin (qval2.61E-1)', 'GO:0034087:establishment of mitotic sister chromatid cohesion (qval2.45E-1)', 'GO:0071168:protein localization to chromatin (qval2.3E-1)', 'GO:0071169:establishment of protein localization to chromatin (qval2.18E-1)', 'GO:0071733:transcriptional activation by promoter-enhancer looping (qval2.06E-1)', 'GO:0042221:response to chemical (qval2.07E-1)']</t>
        </is>
      </c>
      <c r="V13" s="3">
        <f>hyperlink("https://spiral.technion.ac.il/results/MTAwMDAwNw==/12/GOResultsFUNCTION","link")</f>
        <v/>
      </c>
      <c r="W13" t="inlineStr">
        <is>
          <t>['GO:0102732:myo-inositol-1,2,3,4,6-heptakisphosphate 5-kinase activity (qval2.05E-1)', 'GO:0047326:inositol tetrakisphosphate 5-kinase activity (qval1.03E-1)', 'GO:0008440:inositol-1,4,5-trisphosphate 3-kinase activity (qval6.85E-2)', 'GO:0000824:inositol tetrakisphosphate 3-kinase activity (qval5.13E-2)', 'GO:0000823:inositol-1,4,5-trisphosphate 6-kinase activity (qval4.11E-2)', 'GO:0010329:auxin efflux transmembrane transporter activity (qval6E-2)', 'GO:0051766:inositol trisphosphate kinase activity (qval8.75E-2)', 'GO:0080161:auxin transmembrane transporter activity (qval9.14E-2)', 'GO:0016709:oxidoreductase activity, acting on paired donors, with incorporation or reduction of molecular oxygen, NAD(P)H as one donor, and incorporation of one atom of oxygen (qval1.09E-1)', 'GO:0016491:oxidoreductase activity (qval1.1E-1)', 'GO:0051765:inositol tetrakisphosphate kinase activity (qval1.11E-1)', 'GO:0004497:monooxygenase activity (qval1.2E-1)', 'GO:0020037:heme binding (qval1.15E-1)', 'GO:0016705:oxidoreductase activity, acting on paired donors, with incorporation or reduction of molecular oxygen (qval1.23E-1)', 'GO:0015562:efflux transmembrane transporter activity (qval1.37E-1)', 'GO:0005496:steroid binding (qval1.48E-1)', 'GO:0005506:iron ion binding (qval1.45E-1)', 'GO:0046906:tetrapyrrole binding (qval1.37E-1)']</t>
        </is>
      </c>
      <c r="X13" s="3">
        <f>hyperlink("https://spiral.technion.ac.il/results/MTAwMDAwNw==/12/GOResultsCOMPONENT","link")</f>
        <v/>
      </c>
      <c r="Y13" t="inlineStr">
        <is>
          <t>['GO:0099503:secretory vesicle (qval1.05E-1)', 'GO:0090694:Scc2-Scc4 cohesin loading complex (qval3.41E-1)']</t>
        </is>
      </c>
    </row>
    <row r="14">
      <c r="A14" s="1" t="n">
        <v>13</v>
      </c>
      <c r="B14" t="n">
        <v>22284</v>
      </c>
      <c r="C14" t="n">
        <v>4255</v>
      </c>
      <c r="D14" t="n">
        <v>91</v>
      </c>
      <c r="E14" t="n">
        <v>8190</v>
      </c>
      <c r="F14" t="n">
        <v>143</v>
      </c>
      <c r="G14" t="n">
        <v>2440</v>
      </c>
      <c r="H14" t="n">
        <v>49</v>
      </c>
      <c r="I14" t="n">
        <v>389</v>
      </c>
      <c r="J14" s="2" t="n">
        <v>-162</v>
      </c>
      <c r="K14" t="n">
        <v>0.324</v>
      </c>
      <c r="L14" t="inlineStr">
        <is>
          <t>AAE5,ABCB4,ABCC8,ABCG34,ABCG37,AGAL3,ALDH2C4,ALEU,ALF5,ALIS5,AMT1-1,ANN3,ANN4,APR2,ASN1,AT1G02260,AT1G06620,AT1G15400,AT1G17330,AT1G17860,AT1G26920,AT1G28240,AT1G32120,AT1G52330,AT1G61740,AT1G65820,AT1G68340,AT1G68410,AT1G69450,AT1G74370,AT1G78830,AT2G02960,AT2G21120,AT2G22170,AT2G24860,AT2G25260,AT2G30530,AT2G31800,AT2G36630,AT2G41160,AT2G41475,AT3G05165,AT3G14067,AT3G14260,AT3G18200,AT3G19010,AT3G29034,AT3G44190,AT3G47670,AT3G49845,AT3G53180,AT3G55470,AT3G56200,AT3G57630,AT4G01610,AT4G02370,AT4G12010,AT4G13040,AT4G13180,AT4G16190,AT4G23870,AT4G24340,AT4G25900,AT4G31130,AT4G38550,AT5G07360,AT5G12880,AT5G14360,AT5G17640,AT5G17780,AT5G19250,AT5G19860,AT5G20050,AT5G22310,AT5G22355,AT5G24260,AT5G44050,AT5G44380,AT5G45490,AT5G45510,AT5G54850,AT5G66650,ATHB-16,ATNAC3,BEN1,BFRUCT3,BGLU26,BRN1,CIPK9,CRRSP55,CSLE1,CWINV1,CYP705A27,CYP705A8,CYP707A1,CYP714A1,CYP72C1,ERD2A,ERD6,ERF011,FAMT,GLN1-1,GLN2,GUX3,HHP2,HIPL1,IAA14,IDL1,IPK2A,LEC,LPEAT2,MSRB8,NADK1,NET4B,NIP5-1,NUDT13,NUDT18,OCT5,PGIP1,PIP1-1,PIRL1,PIRL5,PPC6-7,PUB22,PYD2,RBOHC,RTNLB8,SDH2-1,SIGE,SSL6,TOM1,TOM3,UGT73B5,UGT74F2,UPS5,VHA-A3,VHA-C2,VHA-E3,VPS60.1,WRKY6,WRKY69,ZIFL1,pEARLI4</t>
        </is>
      </c>
      <c r="M14" t="inlineStr">
        <is>
          <t>[(11, 0), (11, 2), (11, 3), (11, 4), (11, 5), (11, 7), (11, 24), (11, 70), (11, 71), (11, 88), (13, 0), (13, 2), (13, 3), (13, 4), (13, 5), (13, 7), (13, 21), (13, 24), (13, 48), (13, 63), (13, 69), (13, 70), (13, 71), (13, 88), (14, 0), (14, 3), (14, 4), (14, 5), (14, 7), (14, 24), (14, 70), (14, 71), (14, 88), (18, 3), (18, 4), (18, 5), (18, 24), (18, 70), (18, 71), (18, 88), (22, 0), (22, 2), (22, 3), (22, 4), (22, 5), (22, 7), (22, 24), (22, 63), (22, 70), (22, 71), (22, 88), (23, 0), (23, 2), (23, 3), (23, 4), (23, 5), (23, 7), (23, 21), (23, 24), (23, 63), (23, 70), (23, 71), (23, 88), (26, 2), (26, 4), (26, 7), (28, 0), (28, 2), (28, 3), (28, 4), (28, 5), (28, 7), (28, 21), (28, 24), (28, 48), (28, 63), (28, 69), (28, 70), (28, 71), (28, 88), (30, 0), (30, 2), (30, 3), (30, 4), (30, 5), (30, 7), (30, 24), (30, 63), (30, 70), (30, 71), (30, 88), (33, 0), (33, 2), (33, 3), (33, 4), (33, 5), (33, 7), (33, 21), (33, 24), (33, 48), (33, 69), (33, 70), (33, 71), (33, 88), (37, 0), (37, 2), (37, 3), (37, 4), (37, 5), (37, 7), (37, 21), (37, 24), (37, 48), (37, 63), (37, 69), (37, 70), (37, 71), (37, 88), (38, 0), (38, 2), (38, 3), (38, 4), (38, 5), (38, 7), (38, 21), (38, 24), (38, 63), (38, 69), (38, 70), (38, 71), (38, 88), (42, 0), (42, 2), (42, 3), (42, 4), (42, 5), (42, 7), (42, 70), (44, 0), (44, 2), (44, 3), (44, 4), (44, 5), (44, 7), (44, 21), (44, 24), (44, 63), (44, 69), (44, 70), (44, 71), (44, 88), (45, 3), (45, 5), (45, 70), (46, 3), (46, 4), (46, 5), (46, 7), (46, 71), (47, 0), (47, 2), (47, 3), (47, 4), (47, 5), (47, 7), (47, 24), (47, 70), (47, 71), (47, 88), (51, 0), (51, 2), (51, 3), (51, 4), (51, 5), (51, 7), (51, 21), (51, 24), (51, 48), (51, 60), (51, 63), (51, 69), (51, 70), (51, 71), (51, 88), (52, 0), (52, 2), (52, 3), (52, 4), (52, 5), (52, 7), (52, 21), (52, 24), (52, 48), (52, 63), (52, 69), (52, 70), (52, 71), (52, 88), (53, 3), (53, 4), (53, 5), (53, 24), (53, 71), (54, 0), (54, 2), (54, 3), (54, 4), (54, 5), (54, 7), (54, 21), (54, 63), (54, 69), (54, 70), (54, 71), (54, 88), (55, 0), (55, 2), (55, 3), (55, 4), (55, 5), (55, 7), (55, 21), (55, 24), (55, 48), (55, 60), (55, 63), (55, 69), (55, 70), (55, 71), (55, 88), (58, 0), (58, 2), (58, 3), (58, 4), (58, 5), (58, 7), (58, 21), (58, 24), (58, 48), (58, 63), (58, 69), (58, 70), (58, 71), (58, 88), (61, 0), (61, 2), (61, 3), (61, 4), (61, 5), (61, 7), (61, 21), (61, 24), (61, 48), (61, 63), (61, 69), (61, 70), (61, 71), (61, 88), (62, 0), (62, 2), (62, 3), (62, 4), (62, 5), (62, 7), (62, 21), (62, 24), (62, 48), (62, 63), (62, 69), (62, 70), (62, 71), (62, 88), (64, 0), (64, 2), (64, 3), (64, 4), (64, 5), (64, 7), (64, 21), (64, 24), (64, 48), (64, 63), (64, 69), (64, 70), (64, 71), (64, 88), (68, 0), (68, 2), (68, 3), (68, 4), (68, 5), (68, 7), (68, 21), (68, 24), (68, 48), (68, 63), (68, 70), (68, 71), (68, 88), (72, 0), (72, 2), (72, 3), (72, 4), (72, 5), (72, 7), (72, 21), (72, 24), (72, 48), (72, 63), (72, 69), (72, 70), (72, 71), (72, 88), (77, 0), (77, 2), (77, 3), (77, 4), (77, 5), (77, 7), (77, 24), (77, 63), (77, 69), (77, 70), (77, 71), (77, 88), (78, 0), (78, 2), (78, 3), (78, 4), (78, 5), (78, 7), (78, 21), (78, 24), (78, 48), (78, 60), (78, 63), (78, 69), (78, 70), (78, 71), (78, 88), (80, 0), (80, 2), (80, 3), (80, 4), (80, 5), (80, 7), (80, 21), (80, 24), (80, 60), (80, 63), (80, 69), (80, 70), (80, 71), (80, 88), (83, 0), (83, 2), (83, 3), (83, 4), (83, 5), (83, 7), (83, 21), (83, 24), (83, 60), (83, 63), (83, 69), (83, 70), (83, 71), (83, 88), (86, 0), (86, 2), (86, 3), (86, 4), (86, 5), (86, 7), (86, 24), (86, 63), (86, 70), (86, 71), (86, 88), (87, 0), (87, 2), (87, 3), (87, 4), (87, 5), (87, 7), (87, 24), (87, 70), (87, 71), (87, 88)]</t>
        </is>
      </c>
      <c r="N14" t="n">
        <v>401</v>
      </c>
      <c r="O14" t="n">
        <v>0.5</v>
      </c>
      <c r="P14" t="n">
        <v>0.95</v>
      </c>
      <c r="Q14" t="n">
        <v>3</v>
      </c>
      <c r="R14" t="n">
        <v>10000</v>
      </c>
      <c r="S14" t="inlineStr">
        <is>
          <t>06/05/2024, 15:35:46</t>
        </is>
      </c>
      <c r="T14" s="3">
        <f>hyperlink("https://spiral.technion.ac.il/results/MTAwMDAwNw==/13/GOResultsPROCESS","link")</f>
        <v/>
      </c>
      <c r="U14" t="inlineStr">
        <is>
          <t>['GO:0006542:glutamine biosynthetic process (qval2.37E-1)', 'GO:0009605:response to external stimulus (qval3.99E-1)', 'GO:0031667:response to nutrient levels (qval3.26E-1)', 'GO:0050896:response to stimulus (qval2.92E-1)', 'GO:0046786:viral replication complex formation and maintenance (qval2.81E-1)', 'GO:0009991:response to extracellular stimulus (qval3.42E-1)', 'GO:0055085:transmembrane transport (qval2.95E-1)']</t>
        </is>
      </c>
      <c r="V14" s="3">
        <f>hyperlink("https://spiral.technion.ac.il/results/MTAwMDAwNw==/13/GOResultsFUNCTION","link")</f>
        <v/>
      </c>
      <c r="W14" t="inlineStr">
        <is>
          <t>['GO:0022857:transmembrane transporter activity (qval1.58E-1)', 'GO:0022804:active transmembrane transporter activity (qval1.01E-1)', 'GO:0005215:transporter activity (qval9.22E-2)']</t>
        </is>
      </c>
      <c r="X14" s="3">
        <f>hyperlink("https://spiral.technion.ac.il/results/MTAwMDAwNw==/13/GOResultsCOMPONENT","link")</f>
        <v/>
      </c>
      <c r="Y14" t="inlineStr">
        <is>
          <t>['GO:0099503:secretory vesicle (qval1.52E-4)', 'GO:0031410:cytoplasmic vesicle (qval1.28E-1)', 'GO:0097708:intracellular vesicle (qval8.7E-2)', 'GO:0005773:vacuole (qval8.83E-2)', 'GO:0031982:vesicle (qval9.43E-2)']</t>
        </is>
      </c>
    </row>
    <row r="15">
      <c r="A15" s="1" t="n">
        <v>14</v>
      </c>
      <c r="B15" t="n">
        <v>22284</v>
      </c>
      <c r="C15" t="n">
        <v>4255</v>
      </c>
      <c r="D15" t="n">
        <v>91</v>
      </c>
      <c r="E15" t="n">
        <v>8190</v>
      </c>
      <c r="F15" t="n">
        <v>250</v>
      </c>
      <c r="G15" t="n">
        <v>2413</v>
      </c>
      <c r="H15" t="n">
        <v>49</v>
      </c>
      <c r="I15" t="n">
        <v>402</v>
      </c>
      <c r="J15" s="2" t="n">
        <v>-772</v>
      </c>
      <c r="K15" t="n">
        <v>0.324</v>
      </c>
      <c r="L15" t="inlineStr">
        <is>
          <t>ABCB4,ABCC8,ABCG34,ABCG37,ACS,AGAL3,AGL17,AHA2,ALDH2C4,ALEU,ALF5,ALIS5,AMT1-1,ANN3,ANN4,ANT1,ASN1,ASP4,AT1G01630,AT1G02260,AT1G04040,AT1G06620,AT1G10990,AT1G11670,AT1G22440,AT1G23060,AT1G24350,AT1G26640,AT1G26920,AT1G28240,AT1G28250,AT1G28660,AT1G32120,AT1G33610,AT1G35430,AT1G47380,AT1G53180,AT1G54120,AT1G61180,AT1G61740,AT1G65820,AT1G67750,AT1G69450,AT1G70950,AT1G76240,AT2G02610,AT2G21120,AT2G22170,AT2G25220,AT2G25737,AT2G29670,AT2G31800,AT2G34560,AT2G36630,AT2G41475,AT2G42390,AT3G01513,AT3G07580,AT3G08030,AT3G09470,AT3G09490,AT3G11385,AT3G13410,AT3G14260,AT3G15115,AT3G17800,AT3G19010,AT3G21680,AT3G23180,AT3G23470,AT3G23510,AT3G23530,AT3G29034,AT3G44100,AT3G44190,AT3G44510,AT3G47670,AT3G49845,AT3G53180,AT3G53990,AT3G56200,AT3G57630,AT3G59130,AT3G59320,AT3G62370,AT4G00520,AT4G01610,AT4G02370,AT4G12010,AT4G13040,AT4G13180,AT4G16190,AT4G23470,AT4G24050,AT4G24340,AT4G25900,AT4G28085,AT4G29270,AT4G30060,AT4G30550,AT4G31130,AT4G34810,AT4G36640,AT4G36790,AT4G38550,AT5G04480,AT5G07360,AT5G07870,AT5G14360,AT5G17640,AT5G17780,AT5G18650,AT5G19250,AT5G19340,AT5G19930,AT5G20050,AT5G20110,AT5G20400,AT5G20550,AT5G22310,AT5G22355,AT5G24260,AT5G40230,AT5G42860,AT5G43030,AT5G43060,AT5G44020,AT5G44050,AT5G44380,AT5G45490,AT5G45510,AT5G48900,AT5G54850,AT5G54860,AT5G58560,AT5G64130,AT5G64500,AT5G66080,ATHB-16,ATNAC3,B3GALT2,BEH4,BEN1,BFRUCT3,BGAL6,BGLU23,BGLU26,CAX2,COL15,CPK3,CSLE1,CWINV1,CYCU4-1,CYP705A25,CYP705A27,CYP705A5,CYP705A8,CYP707A1,CYP72C1,CYP81D11,CYTB5-D,D6PKL3,DJ1D,DWF5,EFL4,ENODL18,ERD2A,ERD6,EXPA9,FAD4L1,FZF,GDPD5,GH3.17,GLN1-1,GLN2,GPX8,GUX3,HAT7,HHP2,HINT3,HIPL1,IAA14,IDL1,IPCS2,IPK2A,IPK2B,LAC8,LPEAT2,LPP1,MEB1,MES14,MHX,MLO4,MOB1A,MSRB8,MSRB9,MYB23,NADK1,NAT3,NET4B,NIP5-1,NPF5.16,NRAMP1,OCT5,ORP1A,PDC3,PER31,PER45,PGIP1,PGIP2,PIP1.4,PIRL1,PIRL5,PPC6-7,PRE6,PUB22,PYD1,PYD2,RBOHC,RNS2,RTFL5,RTNLB8,RUP1,SCPL11,SCPL34,SIGE,SOBIR1,SQD2,SSL6,TIP4-1,TPK1,TUBB1,UBC16,UGT73B5,UGT73C7,UGT74F2,UPS1,UPS5,URE,VHA-C2,VHA-C3,VHA-E3,WRKY30,WRKY6,WRKY69,XBCP3,ZIFL1,anac084,pEARLI4,sks4</t>
        </is>
      </c>
      <c r="M15" t="inlineStr">
        <is>
          <t>[(11, 0), (11, 2), (11, 3), (11, 4), (11, 5), (11, 6), (11, 7), (11, 48), (11, 60), (11, 63), (11, 69), (11, 70), (13, 0), (13, 2), (13, 3), (13, 4), (13, 5), (13, 6), (13, 7), (13, 48), (13, 60), (13, 63), (13, 67), (13, 69), (13, 70), (14, 0), (14, 2), (14, 3), (14, 4), (14, 5), (14, 6), (14, 7), (14, 48), (14, 60), (14, 63), (14, 69), (14, 70), (18, 0), (18, 2), (18, 3), (18, 4), (18, 5), (18, 6), (18, 7), (18, 48), (18, 60), (18, 63), (18, 69), (18, 70), (22, 0), (22, 2), (22, 3), (22, 4), (22, 5), (22, 6), (22, 7), (22, 48), (22, 60), (22, 63), (22, 67), (22, 69), (22, 70), (23, 0), (23, 2), (23, 3), (23, 4), (23, 5), (23, 6), (23, 7), (23, 48), (23, 60), (23, 63), (23, 69), (23, 70), (26, 2), (26, 6), (26, 7), (28, 2), (28, 6), (28, 7), (28, 49), (28, 63), (28, 69), (30, 0), (30, 2), (30, 3), (30, 4), (30, 5), (30, 6), (30, 7), (30, 48), (30, 60), (30, 63), (30, 69), (33, 0), (33, 2), (33, 3), (33, 4), (33, 5), (33, 6), (33, 7), (33, 48), (33, 49), (33, 60), (33, 63), (33, 67), (33, 69), (33, 70), (37, 0), (37, 2), (37, 3), (37, 4), (37, 5), (37, 6), (37, 7), (37, 48), (37, 49), (37, 60), (37, 63), (37, 69), (38, 0), (38, 2), (38, 3), (38, 4), (38, 5), (38, 6), (38, 7), (38, 48), (38, 60), (38, 63), (38, 69), (38, 70), (39, 2), (42, 0), (42, 2), (42, 4), (42, 7), (42, 48), (42, 60), (42, 63), (42, 69), (44, 0), (44, 2), (44, 3), (44, 4), (44, 5), (44, 6), (44, 7), (44, 48), (44, 49), (44, 60), (44, 63), (44, 67), (44, 69), (45, 2), (45, 7), (45, 63), (46, 0), (46, 2), (46, 3), (46, 4), (46, 5), (46, 6), (46, 7), (46, 48), (46, 60), (46, 63), (46, 69), (47, 0), (47, 2), (47, 3), (47, 4), (47, 5), (47, 6), (47, 7), (47, 48), (47, 60), (47, 63), (47, 69), (47, 70), (51, 0), (51, 2), (51, 3), (51, 4), (51, 5), (51, 6), (51, 7), (51, 48), (51, 49), (51, 60), (51, 63), (51, 67), (51, 69), (51, 70), (52, 0), (52, 2), (52, 3), (52, 4), (52, 5), (52, 6), (52, 7), (52, 48), (52, 49), (52, 60), (52, 63), (52, 67), (52, 69), (52, 70), (53, 0), (53, 2), (53, 3), (53, 4), (53, 5), (53, 7), (53, 60), (53, 63), (53, 69), (54, 0), (54, 2), (54, 3), (54, 4), (54, 5), (54, 6), (54, 7), (54, 48), (54, 60), (54, 63), (54, 69), (55, 0), (55, 2), (55, 3), (55, 4), (55, 5), (55, 6), (55, 7), (55, 48), (55, 49), (55, 60), (55, 63), (55, 67), (55, 69), (58, 0), (58, 2), (58, 3), (58, 4), (58, 5), (58, 6), (58, 7), (58, 48), (58, 49), (58, 60), (58, 63), (58, 67), (58, 69), (58, 70), (61, 0), (61, 2), (61, 3), (61, 4), (61, 5), (61, 6), (61, 7), (61, 48), (61, 49), (61, 60), (61, 63), (61, 67), (61, 69), (61, 70), (62, 0), (62, 2), (62, 3), (62, 4), (62, 5), (62, 6), (62, 7), (62, 48), (62, 49), (62, 60), (62, 63), (62, 67), (62, 69), (62, 70), (64, 0), (64, 2), (64, 3), (64, 4), (64, 5), (64, 6), (64, 7), (64, 48), (64, 49), (64, 60), (64, 63), (64, 67), (64, 69), (64, 70), (68, 0), (68, 2), (68, 3), (68, 4), (68, 5), (68, 6), (68, 7), (68, 48), (68, 49), (68, 60), (68, 63), (68, 67), (68, 69), (68, 70), (72, 0), (72, 2), (72, 3), (72, 4), (72, 5), (72, 6), (72, 7), (72, 48), (72, 49), (72, 60), (72, 63), (72, 67), (72, 69), (72, 70), (77, 0), (77, 2), (77, 3), (77, 4), (77, 5), (77, 6), (77, 7), (77, 48), (77, 49), (77, 60), (77, 63), (77, 67), (77, 69), (77, 70), (78, 0), (78, 2), (78, 4), (78, 6), (78, 7), (78, 48), (78, 49), (78, 60), (78, 63), (78, 67), (78, 69), (80, 0), (80, 2), (80, 3), (80, 4), (80, 5), (80, 6), (80, 7), (80, 48), (80, 49), (80, 60), (80, 63), (80, 67), (80, 69), (83, 0), (83, 2), (83, 3), (83, 4), (83, 5), (83, 6), (83, 7), (83, 48), (83, 49), (83, 60), (83, 63), (83, 67), (83, 69), (86, 0), (86, 2), (86, 3), (86, 4), (86, 5), (86, 6), (86, 7), (86, 48), (86, 49), (86, 60), (86, 63), (86, 67), (86, 69), (86, 70), (87, 0), (87, 2), (87, 3), (87, 4), (87, 5), (87, 6), (87, 7), (87, 48), (87, 60), (87, 63), (87, 69), (87, 70)]</t>
        </is>
      </c>
      <c r="N15" t="n">
        <v>226</v>
      </c>
      <c r="O15" t="n">
        <v>0.5</v>
      </c>
      <c r="P15" t="n">
        <v>0.9</v>
      </c>
      <c r="Q15" t="n">
        <v>3</v>
      </c>
      <c r="R15" t="n">
        <v>10000</v>
      </c>
      <c r="S15" t="inlineStr">
        <is>
          <t>06/05/2024, 15:35:58</t>
        </is>
      </c>
      <c r="T15" s="3">
        <f>hyperlink("https://spiral.technion.ac.il/results/MTAwMDAwNw==/14/GOResultsPROCESS","link")</f>
        <v/>
      </c>
      <c r="U15" t="inlineStr">
        <is>
          <t>['GO:0055085:transmembrane transport (qval2.46E-1)', 'GO:0006542:glutamine biosynthetic process (qval3.55E-1)', 'GO:1901615:organic hydroxy compound metabolic process (qval2.58E-1)', 'GO:0010540:basipetal auxin transport (qval4.08E-1)', 'GO:0006212:uracil catabolic process (qval4.23E-1)', 'GO:0015720:allantoin transport (qval3.52E-1)', 'GO:0019483:beta-alanine biosynthetic process (qval3.02E-1)', 'GO:0044281:small molecule metabolic process (qval3.46E-1)', 'GO:0017144:drug metabolic process (qval3.72E-1)', 'GO:0006206:pyrimidine nucleobase metabolic process (qval4.02E-1)', 'GO:0006208:pyrimidine nucleobase catabolic process (qval3.81E-1)', 'GO:0042344:indole glucosinolate catabolic process (qval3.49E-1)', 'GO:0019860:uracil metabolic process (qval3.23E-1)', 'GO:0015857:uracil transport (qval3E-1)', 'GO:0015855:pyrimidine nucleobase transport (qval2.8E-1)', 'GO:0019482:beta-alanine metabolic process (qval2.62E-1)']</t>
        </is>
      </c>
      <c r="V15" s="3">
        <f>hyperlink("https://spiral.technion.ac.il/results/MTAwMDAwNw==/14/GOResultsFUNCTION","link")</f>
        <v/>
      </c>
      <c r="W15" t="inlineStr">
        <is>
          <t>['GO:0005215:transporter activity (qval3E-3)', 'GO:0022857:transmembrane transporter activity (qval7.24E-3)', 'GO:0022804:active transmembrane transporter activity (qval1.22E-2)', 'GO:0003824:catalytic activity (qval3.89E-2)', 'GO:0015077:monovalent inorganic cation transmembrane transporter activity (qval5.28E-2)', 'GO:0090353:polygalacturonase inhibitor activity (qval6.1E-2)', 'GO:0102732:myo-inositol-1,2,3,4,6-heptakisphosphate 5-kinase activity (qval5.22E-2)', 'GO:0047326:inositol tetrakisphosphate 5-kinase activity (qval4.57E-2)', 'GO:0008440:inositol-1,4,5-trisphosphate 3-kinase activity (qval4.06E-2)', 'GO:0000824:inositol tetrakisphosphate 3-kinase activity (qval3.66E-2)', 'GO:0000823:inositol-1,4,5-trisphosphate 6-kinase activity (qval3.32E-2)', 'GO:0022890:inorganic cation transmembrane transporter activity (qval3.89E-2)', 'GO:0016491:oxidoreductase activity (qval3.6E-2)', 'GO:0008324:cation transmembrane transporter activity (qval7.48E-2)', 'GO:0051766:inositol trisphosphate kinase activity (qval7.26E-2)', 'GO:0005274:allantoin:proton symporter activity (qval6.81E-2)', 'GO:0015505:uracil:cation symporter activity (qval6.41E-2)', 'GO:0015318:inorganic molecular entity transmembrane transporter activity (qval9.58E-2)', 'GO:0015291:secondary active transmembrane transporter activity (qval1.04E-1)', 'GO:0051765:inositol tetrakisphosphate kinase activity (qval1.08E-1)', 'GO:0005350:pyrimidine nucleobase transmembrane transporter activity (qval1.03E-1)', 'GO:0015210:uracil transmembrane transporter activity (qval9.83E-2)', 'GO:0015391:nucleobase:cation symporter activity (qval9.4E-2)', 'GO:0015078:proton transmembrane transporter activity (qval1.06E-1)']</t>
        </is>
      </c>
      <c r="X15" s="3">
        <f>hyperlink("https://spiral.technion.ac.il/results/MTAwMDAwNw==/14/GOResultsCOMPONENT","link")</f>
        <v/>
      </c>
      <c r="Y15" t="inlineStr">
        <is>
          <t>['GO:0005773:vacuole (qval3.01E-3)', 'GO:0005764:lysosome (qval4.87E-2)', 'GO:0099503:secretory vesicle (qval3.32E-2)', 'GO:0000323:lytic vacuole (qval6.46E-2)', 'GO:0044444:cytoplasmic part (qval8.22E-2)', 'GO:0005783:endoplasmic reticulum (qval8.15E-2)', 'GO:0016020:membrane (qval9.74E-2)']</t>
        </is>
      </c>
    </row>
    <row r="16">
      <c r="A16" s="1" t="n">
        <v>15</v>
      </c>
      <c r="B16" t="n">
        <v>22284</v>
      </c>
      <c r="C16" t="n">
        <v>4255</v>
      </c>
      <c r="D16" t="n">
        <v>91</v>
      </c>
      <c r="E16" t="n">
        <v>8190</v>
      </c>
      <c r="F16" t="n">
        <v>241</v>
      </c>
      <c r="G16" t="n">
        <v>1896</v>
      </c>
      <c r="H16" t="n">
        <v>48</v>
      </c>
      <c r="I16" t="n">
        <v>316</v>
      </c>
      <c r="J16" s="2" t="n">
        <v>-1235</v>
      </c>
      <c r="K16" t="n">
        <v>0.327</v>
      </c>
      <c r="L16" t="inlineStr">
        <is>
          <t>ABCG34,ACX1,ALDH7B4,ALEU,ANN3,APK1,APR1,APR2,APS1,APUM5,AT1G01490,AT1G03740,AT1G04770,AT1G06620,AT1G09920,AT1G10890,AT1G12760,AT1G13990,AT1G15400,AT1G17860,AT1G21580,AT1G22470,AT1G22930,AT1G23440,AT1G25682,AT1G27290,AT1G28190,AT1G32120,AT1G47530,AT1G53050,AT1G53560,AT1G56140,AT1G58235,AT1G60730,AT1G61740,AT1G62370,AT1G62422,AT1G63010,AT1G69450,AT1G70160,AT1G76980,AT1G78420,AT2G06025,AT2G16790,AT2G23090,AT2G23120,AT2G24860,AT2G25260,AT2G39050,AT2G41160,AT2G41475,AT2G41705,AT2G41870,AT2G46550,AT3G01513,AT3G02070,AT3G05165,AT3G11340,AT3G12620,AT3G17800,AT3G19030,AT3G25840,AT3G30390,AT3G47550,AT3G47680,AT3G48050,AT3G50900,AT3G50910,AT3G51890,AT3G52105,AT3G52710,AT3G52740,AT3G53180,AT3G59210,AT3G59710,AT3G60300,AT3G60690,AT3G62920,AT4G02370,AT4G02920,AT4G03260,AT4G13180,AT4G17140,AT4G17840,AT4G19140,AT4G22530,AT4G23050,AT4G23730,AT4G26060,AT4G27740,AT4G31860,AT4G33540,AT4G33565,AT4G34180,AT4G38980,AT5G02230,AT5G03905,AT5G04020,AT5G04830,AT5G05600,AT5G08240,AT5G12340,AT5G12400,AT5G17280,AT5G17460,AT5G19230,AT5G19850,AT5G19855,AT5G19860,AT5G25280,AT5G26770,AT5G37740,AT5G39590,AT5G40670,AT5G43260,AT5G44290,AT5G49710,AT5G53050,AT5G53330,AT5G57035,AT5G57040,AT5G57860,AT5G57910,AT5G58800,AT5G61820,AT5G64250,ATARLA1C,ATCOL4,ATG8A,ATG8E,ATG8F,ATG8H,ATG8I,ATHB-6', "B'ETA", 'BAP1,BZIP25,CID11,CIPK14,CIPK21,CKL13,CLC-A,CMTA5,COX19-2,CPK7,CXE12,DOT2,EBF2,ECI1,ERF113,FAB1A,FIS1B,GRXC6,GSTU24,GSTU8,GSTZ1,HAB1,HAT22,HSFA4C,ILL4,IQD22,ISCA,ISPH,KNAT5,LARP6A,LOG7,LSU3,MBF1B,MPK15,MSRB1,MSRB7,MSRB9,MUB3,NAC072,NET1D,NLP7,NLP8,NTMC2T5.1,NUDT17,NUDT18,OBE2,P4H9,PAHX,PER62,PIP1-1,PIP5K1,PNC2,PVA41,PYM,RABF2A,RABF2B,RAP2-6,RAX2,RIN2,RPL10C,RPL18AA,RTFL17,RTNLB16,RTNLB22,SAC2,SAC5,SAP3,SAP6,SAP7,SAT32,SEC61G3,SIS,SOUL-1,SPA1,SR30,SRX,SSL12,SSL6,STOP1,SYP21,TCP13,TEM1,TGA1,TGA10,TIM14-3,TOM1,TOPP8,TPS10,TRB2,TXR1,TZP,UBC19,UBL5,UPF3,UPS5,VAMP711,VPS60.1,VPS60.2,WAKL14,WRKY47,WRKY6,WRKY65,WRKY69,XERO2,XI-1,ZIFL1</t>
        </is>
      </c>
      <c r="M16" t="inlineStr">
        <is>
          <t>[(11, 8), (13, 1), (13, 3), (13, 5), (13, 8), (13, 10), (13, 16), (13, 24), (13, 27), (13, 43), (13, 65), (13, 66), (13, 71), (13, 81), (13, 82), (13, 84), (13, 90), (23, 1), (23, 8), (26, 1), (26, 3), (26, 5), (26, 8), (26, 10), (26, 16), (26, 24), (26, 27), (26, 34), (26, 43), (26, 65), (26, 66), (26, 71), (26, 81), (26, 82), (26, 84), (26, 90), (28, 1), (28, 3), (28, 5), (28, 8), (28, 10), (28, 16), (28, 24), (28, 27), (28, 34), (28, 43), (28, 65), (28, 66), (28, 71), (28, 81), (28, 82), (28, 84), (28, 90), (30, 1), (30, 8), (30, 10), (30, 16), (30, 24), (30, 27), (30, 43), (30, 65), (30, 66), (30, 71), (30, 81), (30, 82), (30, 84), (30, 90), (31, 43), (35, 8), (35, 43), (35, 81), (37, 1), (37, 3), (37, 5), (37, 8), (37, 10), (37, 16), (37, 24), (37, 27), (37, 34), (37, 39), (37, 43), (37, 65), (37, 66), (37, 71), (37, 81), (37, 82), (37, 84), (37, 90), (38, 1), (38, 3), (38, 5), (38, 8), (38, 10), (38, 16), (38, 24), (38, 27), (38, 34), (38, 43), (38, 65), (38, 66), (38, 71), (38, 81), (38, 82), (38, 84), (38, 90), (42, 1), (42, 3), (42, 5), (42, 8), (42, 10), (42, 16), (42, 24), (42, 27), (42, 34), (42, 43), (42, 65), (42, 66), (42, 71), (42, 81), (42, 82), (42, 84), (42, 90), (44, 1), (44, 3), (44, 5), (44, 8), (44, 10), (44, 16), (44, 24), (44, 27), (44, 34), (44, 39), (44, 43), (44, 65), (44, 66), (44, 71), (44, 81), (44, 82), (44, 84), (44, 90), (45, 1), (45, 8), (45, 16), (45, 24), (45, 27), (45, 43), (45, 71), (45, 82), (51, 1), (51, 3), (51, 5), (51, 8), (51, 10), (51, 16), (51, 24), (51, 27), (51, 34), (51, 39), (51, 43), (51, 65), (51, 66), (51, 71), (51, 81), (51, 82), (51, 84), (51, 90), (52, 1), (52, 8), (52, 24), (52, 27), (52, 43), (52, 65), (52, 66), (52, 71), (52, 81), (52, 82), (52, 84), (52, 90), (54, 1), (54, 8), (54, 16), (54, 24), (54, 43), (54, 65), (54, 81), (54, 82), (54, 84), (54, 90), (55, 1), (55, 3), (55, 5), (55, 8), (55, 10), (55, 16), (55, 24), (55, 27), (55, 34), (55, 39), (55, 43), (55, 65), (55, 66), (55, 71), (55, 81), (55, 82), (55, 84), (55, 90), (58, 1), (58, 3), (58, 5), (58, 8), (58, 10), (58, 16), (58, 24), (58, 27), (58, 43), (58, 65), (58, 66), (58, 71), (58, 81), (58, 82), (58, 84), (58, 90), (61, 1), (61, 8), (61, 43), (61, 65), (62, 8), (62, 65), (62, 81), (64, 1), (64, 3), (64, 5), (64, 8), (64, 10), (64, 16), (64, 24), (64, 27), (64, 34), (64, 39), (64, 43), (64, 65), (64, 66), (64, 71), (64, 81), (64, 82), (64, 84), (64, 90), (68, 1), (68, 65), (72, 1), (72, 8), (72, 43), (72, 65), (72, 82), (77, 1), (77, 8), (77, 43), (77, 65), (77, 81), (78, 1), (78, 3), (78, 8), (78, 10), (78, 16), (78, 24), (78, 27), (78, 39), (78, 43), (78, 65), (78, 66), (78, 71), (78, 81), (78, 82), (78, 84), (78, 90), (79, 8), (80, 1), (80, 3), (80, 5), (80, 8), (80, 10), (80, 16), (80, 24), (80, 27), (80, 34), (80, 39), (80, 43), (80, 65), (80, 66), (80, 71), (80, 81), (80, 82), (80, 84), (80, 90), (83, 1), (83, 3), (83, 4), (83, 5), (83, 8), (83, 10), (83, 16), (83, 24), (83, 27), (83, 34), (83, 39), (83, 43), (83, 65), (83, 66), (83, 71), (83, 81), (83, 82), (83, 84), (83, 90), (86, 8), (86, 65)]</t>
        </is>
      </c>
      <c r="N16" t="n">
        <v>2568</v>
      </c>
      <c r="O16" t="n">
        <v>0.5</v>
      </c>
      <c r="P16" t="n">
        <v>0.95</v>
      </c>
      <c r="Q16" t="n">
        <v>3</v>
      </c>
      <c r="R16" t="n">
        <v>10000</v>
      </c>
      <c r="S16" t="inlineStr">
        <is>
          <t>06/05/2024, 15:36:10</t>
        </is>
      </c>
      <c r="T16" s="3">
        <f>hyperlink("https://spiral.technion.ac.il/results/MTAwMDAwNw==/15/GOResultsPROCESS","link")</f>
        <v/>
      </c>
      <c r="U16" t="inlineStr">
        <is>
          <t>['GO:0007034:vacuolar transport (qval2.08E-1)', 'GO:0009605:response to external stimulus (qval2.74E-1)', 'GO:0006995:cellular response to nitrogen starvation (qval2.52E-1)', 'GO:0050896:response to stimulus (qval1.99E-1)', 'GO:0072329:monocarboxylic acid catabolic process (qval2.38E-1)', 'GO:0043562:cellular response to nitrogen levels (qval2.69E-1)', 'GO:0010035:response to inorganic substance (qval2.86E-1)', 'GO:0070816:phosphorylation of RNA polymerase II C-terminal domain (qval3.18E-1)', 'GO:0016054:organic acid catabolic process (qval2.93E-1)', 'GO:0046395:carboxylic acid catabolic process (qval2.64E-1)', 'GO:0000103:sulfate assimilation (qval2.87E-1)', 'GO:0032968:positive regulation of transcription elongation from RNA polymerase II promoter (qval3.21E-1)', 'GO:0019419:sulfate reduction (qval3.13E-1)', 'GO:0042221:response to chemical (qval3.11E-1)', 'GO:0009414:response to water deprivation (qval3.02E-1)', 'GO:0030522:intracellular receptor signaling pathway (qval2.9E-1)', 'GO:0009785:blue light signaling pathway (qval2.73E-1)', 'GO:0009415:response to water (qval2.9E-1)']</t>
        </is>
      </c>
      <c r="V16" s="3">
        <f>hyperlink("https://spiral.technion.ac.il/results/MTAwMDAwNw==/15/GOResultsFUNCTION","link")</f>
        <v/>
      </c>
      <c r="W16" t="inlineStr">
        <is>
          <t>['GO:0016671:oxidoreductase activity, acting on a sulfur group of donors, disulfide as acceptor (qval8.83E-2)', 'GO:0033743:peptide-methionine (R)-S-oxide reductase activity (qval1.58E-1)', 'GO:0019786:Atg8-specific protease activity (qval1.18E-1)', 'GO:0019776:Atg8 ligase activity (qval8.88E-2)', 'GO:0016667:oxidoreductase activity, acting on a sulfur group of donors (qval7.59E-2)', 'GO:0008353:RNA polymerase II CTD heptapeptide repeat kinase activity (qval1.02E-1)', 'GO:0016034:maleylacetoacetate isomerase activity (qval1.51E-1)', 'GO:0033741:adenylyl-sulfate reductase (glutathione) activity (qval1.32E-1)', 'GO:0019779:Atg8 activating enzyme activity (qval1.17E-1)', 'GO:0009973:adenylyl-sulfate reductase activity (qval1.06E-1)', 'GO:0004693:cyclin-dependent protein serine/threonine kinase activity (qval1.48E-1)', 'GO:0097472:cyclin-dependent protein kinase activity (qval1.35E-1)']</t>
        </is>
      </c>
      <c r="X16" s="3">
        <f>hyperlink("https://spiral.technion.ac.il/results/MTAwMDAwNw==/15/GOResultsCOMPONENT","link")</f>
        <v/>
      </c>
      <c r="Y16" t="inlineStr">
        <is>
          <t>['GO:0005737:cytoplasm (qval2.86E-3)', 'GO:0044437:vacuolar part (qval4.12E-3)', 'GO:0005773:vacuole (qval1.15E-2)', 'GO:0005774:vacuolar membrane (qval2.78E-2)', 'GO:0005775:vacuolar lumen (qval2.4E-2)', 'GO:0005776:autophagosome (qval7.38E-2)', 'GO:0098805:whole membrane (qval6.68E-2)', 'GO:0000307:cyclin-dependent protein kinase holoenzyme complex (qval8.37E-2)', 'GO:0098588:bounding membrane of organelle (qval9.84E-2)']</t>
        </is>
      </c>
    </row>
    <row r="17">
      <c r="A17" s="1" t="n">
        <v>16</v>
      </c>
      <c r="B17" t="n">
        <v>22284</v>
      </c>
      <c r="C17" t="n">
        <v>4255</v>
      </c>
      <c r="D17" t="n">
        <v>91</v>
      </c>
      <c r="E17" t="n">
        <v>8190</v>
      </c>
      <c r="F17" t="n">
        <v>120</v>
      </c>
      <c r="G17" t="n">
        <v>3809</v>
      </c>
      <c r="H17" t="n">
        <v>78</v>
      </c>
      <c r="I17" t="n">
        <v>664</v>
      </c>
      <c r="J17" s="2" t="n">
        <v>-88</v>
      </c>
      <c r="K17" t="n">
        <v>0.328</v>
      </c>
      <c r="L17" t="inlineStr">
        <is>
          <t>ABCC14,ACP4,ADF5,AGL42,ALDH3H1,ALMT13,AT1G11210,AT1G15410,AT1G19450,AT1G23050,AT1G29195,AT1G72850,AT1G72940,AT1G79600,AT1G80640,AT2G07180,AT2G16750,AT2G18890,AT2G26230,AT2G27505,AT2G43150,AT3G05050,AT3G15810,AT3G16800,AT3G21620,AT3G22600,AT3G23160,AT3G24120,AT3G24190,AT3G50800,AT3G52740,AT4G11320,AT4G16447,AT4G18930,AT4G22110,AT4G23880,AT4G25390,AT4G29700,AT4G34500,AT4G36640,AT4G40050,AT5G20820,AT5G25770,AT5G28010,AT5G40450,AT5G43910,AT5G49800,AT5G60460,AT5G66420,AtGUS2,AtMYB74,BGAL16,CIP1,CLSY3,CRK2,CYSD2,DAR1,EFL2,ERF15,FAP1,FER1,FLS4,FTSZ2-2,GASA14,GASA7,GLN1-3,GLP4,GSTU11,GSTU12,GSTU26,ICR3,IDD6,IDD9,IPP2,IPSP,IQD18,KCS19,LKR/SDH,MARD1,MEE62,MLP165,MSRB7,MYB3,MYB36,MYBC1,NAC029,NHL1,NIC3,OFP1,PEP6,PER23,PER3,PER32,PER39,PFK7,PGL2,PGL4,PIP2-2,PIP2-3,PP2A5,PTI12,RABG3F,RAX2,RBOHB,ROPGEF14,SBP2,SBP3,SCPL1,SCT,SOT5,SOT8,TBL30,THA2,TIP2-1,TPS30,UGT72E3,UGT74D1,UGT76E2,UGT89C1,VEP1</t>
        </is>
      </c>
      <c r="M17" t="inlineStr">
        <is>
          <t>[(1, 10), (1, 16), (1, 25), (1, 32), (1, 34), (1, 36), (1, 41), (1, 50), (1, 59), (1, 76), (1, 82), (2, 10), (2, 16), (2, 25), (2, 32), (2, 34), (2, 36), (2, 41), (2, 50), (2, 59), (2, 76), (2, 82), (3, 16), (3, 25), (3, 32), (3, 36), (3, 41), (3, 50), (3, 59), (3, 76), (3, 82), (4, 10), (4, 16), (4, 25), (4, 32), (4, 36), (4, 41), (4, 50), (4, 59), (4, 76), (4, 82), (5, 10), (5, 16), (5, 25), (5, 36), (5, 41), (5, 50), (5, 59), (5, 76), (5, 82), (6, 10), (6, 16), (6, 25), (6, 32), (6, 34), (6, 36), (6, 41), (6, 50), (6, 59), (6, 76), (6, 82), (7, 16), (7, 25), (7, 32), (7, 36), (7, 41), (7, 50), (7, 59), (7, 76), (8, 10), (8, 16), (8, 32), (8, 34), (8, 36), (8, 41), (8, 50), (8, 59), (8, 76), (8, 82), (9, 10), (9, 16), (9, 25), (9, 32), (9, 34), (9, 36), (9, 41), (9, 50), (9, 59), (9, 76), (9, 82), (11, 10), (11, 32), (11, 36), (11, 41), (11, 50), (11, 59), (11, 76), (11, 82), (12, 10), (12, 16), (12, 25), (12, 32), (12, 34), (12, 36), (12, 41), (12, 50), (12, 59), (12, 76), (12, 82), (13, 10), (13, 16), (13, 25), (13, 32), (13, 34), (13, 36), (13, 41), (13, 50), (13, 59), (13, 76), (13, 82), (14, 10), (14, 16), (14, 25), (14, 32), (14, 34), (14, 36), (14, 41), (14, 50), (14, 59), (14, 76), (14, 82), (15, 10), (15, 16), (15, 25), (15, 32), (15, 34), (15, 36), (15, 41), (15, 50), (15, 59), (15, 76), (15, 82), (17, 10), (17, 16), (17, 25), (17, 32), (17, 34), (17, 36), (17, 41), (17, 50), (17, 59), (17, 76), (17, 82), (18, 10), (18, 16), (18, 32), (18, 36), (18, 41), (18, 50), (18, 59), (19, 25), (19, 36), (19, 41), (19, 59), (20, 10), (20, 16), (20, 25), (20, 32), (20, 34), (20, 36), (20, 41), (20, 50), (20, 59), (20, 76), (20, 82), (21, 10), (21, 16), (21, 25), (21, 32), (21, 34), (21, 36), (21, 41), (21, 50), (21, 59), (21, 76), (21, 82), (22, 10), (22, 16), (22, 25), (22, 32), (22, 34), (22, 36), (22, 41), (22, 50), (22, 59), (22, 76), (22, 82), (23, 10), (23, 16), (23, 25), (23, 32), (23, 34), (23, 36), (23, 41), (23, 50), (23, 59), (23, 76), (23, 82), (26, 10), (26, 16), (26, 25), (26, 32), (26, 34), (26, 36), (26, 41), (26, 50), (26, 59), (26, 76), (26, 82), (28, 10), (28, 16), (28, 25), (28, 32), (28, 34), (28, 36), (28, 41), (28, 50), (28, 59), (28, 76), (28, 82), (29, 10), (29, 16), (29, 25), (29, 32), (29, 36), (29, 41), (29, 50), (29, 59), (29, 76), (30, 10), (30, 16), (30, 25), (30, 32), (30, 34), (30, 36), (30, 41), (30, 50), (30, 59), (30, 76), (30, 82), (31, 10), (31, 16), (31, 25), (31, 32), (31, 34), (31, 36), (31, 41), (31, 50), (31, 59), (31, 76), (31, 82), (33, 10), (33, 16), (33, 25), (33, 32), (33, 36), (33, 41), (33, 50), (33, 59), (33, 76), (33, 82), (35, 10), (35, 16), (35, 25), (35, 32), (35, 34), (35, 36), (35, 41), (35, 50), (35, 59), (35, 76), (35, 82), (37, 10), (37, 16), (37, 25), (37, 32), (37, 34), (37, 36), (37, 41), (37, 50), (37, 59), (37, 76), (37, 82), (38, 25), (38, 36), (38, 41), (38, 50), (38, 59), (40, 10), (40, 16), (40, 25), (40, 32), (40, 34), (40, 36), (40, 41), (40, 50), (40, 59), (40, 76), (40, 82), (42, 10), (42, 16), (42, 25), (42, 32), (42, 36), (42, 41), (42, 50), (42, 59), (42, 76), (43, 10), (43, 16), (43, 25), (43, 32), (43, 34), (43, 36), (43, 41), (43, 50), (43, 59), (43, 82), (44, 10), (44, 16), (44, 25), (44, 32), (44, 34), (44, 36), (44, 41), (44, 50), (44, 59), (44, 76), (44, 82), (45, 25), (45, 36), (45, 41), (45, 50), (45, 59), (45, 76), (45, 82), (46, 10), (46, 16), (46, 25), (46, 32), (46, 34), (46, 36), (46, 41), (46, 50), (46, 59), (46, 76), (46, 82), (47, 10), (47, 16), (47, 25), (47, 32), (47, 36), (47, 41), (47, 50), (47, 59), (47, 76), (47, 82), (48, 10), (48, 16), (48, 25), (48, 32), (48, 34), (48, 36), (48, 41), (48, 50), (48, 59), (48, 76), (48, 82), (49, 59), (51, 10), (51, 16), (51, 25), (51, 32), (51, 34), (51, 36), (51, 41), (51, 50), (51, 59), (51, 76), (51, 82), (52, 10), (52, 16), (52, 25), (52, 32), (52, 34), (52, 36), (52, 41), (52, 50), (52, 59), (52, 76), (52, 82), (53, 10), (53, 16), (53, 25), (53, 32), (53, 36), (53, 41), (53, 50), (53, 59), (53, 76), (53, 82), (54, 10), (54, 16), (54, 25), (54, 32), (54, 34), (54, 36), (54, 41), (54, 50), (54, 59), (54, 76), (54, 82), (55, 10), (55, 16), (55, 25), (55, 32), (55, 34), (55, 36), (55, 41), (55, 50), (55, 59), (55, 76), (55, 82), (56, 10), (56, 16), (56, 25), (56, 32), (56, 34), (56, 36), (56, 41), (56, 50), (56, 59), (56, 76), (56, 82), (58, 10), (58, 25), (58, 32), (58, 36), (58, 41), (58, 50), (58, 59), (58, 76), (58, 82), (60, 10), (60, 16), (60, 25), (60, 32), (60, 34), (60, 36), (60, 41), (60, 50), (60, 59), (60, 76), (60, 82), (61, 10), (61, 16), (61, 25), (61, 32), (61, 34), (61, 36), (61, 41), (61, 50), (61, 59), (61, 76), (61, 82), (62, 10), (62, 25), (62, 32), (62, 34), (62, 36), (62, 41), (62, 50), (62, 59), (64, 10), (64, 25), (64, 32), (64, 36), (64, 41), (64, 50), (64, 59), (67, 10), (67, 16), (67, 25), (67, 32), (67, 34), (67, 36), (67, 41), (67, 50), (67, 59), (67, 76), (67, 82), (68, 10), (68, 16), (68, 25), (68, 32), (68, 34), (68, 36), (68, 41), (68, 50), (68, 59), (68, 76), (68, 82), (70, 10), (70, 16), (70, 25), (70, 32), (70, 34), (70, 36), (70, 41), (70, 50), (70, 59), (70, 76), (70, 82), (71, 10), (71, 16), (71, 25), (71, 32), (71, 36), (71, 41), (71, 50), (71, 59), (71, 76), (71, 82), (72, 10), (72, 36), (72, 41), (72, 50), (72, 59), (72, 76), (73, 10), (73, 16), (73, 25), (73, 32), (73, 34), (73, 36), (73, 41), (73, 50), (73, 59), (73, 76), (73, 82), (75, 10), (75, 16), (75, 25), (75, 32), (75, 34), (75, 36), (75, 41), (75, 50), (75, 59), (75, 76), (75, 82), (77, 10), (77, 16), (77, 25), (77, 32), (77, 34), (77, 36), (77, 41), (77, 50), (77, 59), (77, 76), (77, 82), (78, 10), (78, 25), (78, 32), (78, 36), (78, 41), (78, 50), (78, 59), (78, 76), (78, 82), (79, 10), (79, 16), (79, 25), (79, 32), (79, 34), (79, 36), (79, 41), (79, 50), (79, 59), (79, 76), (79, 82), (80, 10), (80, 16), (80, 25), (80, 32), (80, 36), (80, 41), (80, 50), (80, 59), (80, 76), (80, 82), (83, 10), (83, 25), (83, 32), (83, 36), (83, 41), (83, 50), (83, 59), (83, 76), (83, 82), (85, 10), (85, 16), (85, 25), (85, 32), (85, 34), (85, 36), (85, 41), (85, 50), (85, 59), (85, 76), (85, 82), (86, 10), (86, 16), (86, 32), (86, 34), (86, 36), (86, 41), (86, 50), (86, 59), (86, 82), (87, 10), (87, 16), (87, 25), (87, 32), (87, 34), (87, 36), (87, 41), (87, 50), (87, 59), (87, 76), (87, 82), (88, 10), (88, 16), (88, 25), (88, 32), (88, 34), (88, 36), (88, 41), (88, 50), (88, 59), (88, 76), (88, 82), (89, 10), (89, 16), (89, 25), (89, 32), (89, 34), (89, 36), (89, 41), (89, 50), (89, 59), (89, 76), (89, 82)]</t>
        </is>
      </c>
      <c r="N17" t="n">
        <v>1415</v>
      </c>
      <c r="O17" t="n">
        <v>0.75</v>
      </c>
      <c r="P17" t="n">
        <v>0.9</v>
      </c>
      <c r="Q17" t="n">
        <v>3</v>
      </c>
      <c r="R17" t="n">
        <v>10000</v>
      </c>
      <c r="S17" t="inlineStr">
        <is>
          <t>06/05/2024, 15:36:21</t>
        </is>
      </c>
      <c r="T17" s="3">
        <f>hyperlink("https://spiral.technion.ac.il/results/MTAwMDAwNw==/16/GOResultsPROCESS","link")</f>
        <v/>
      </c>
      <c r="U17" t="inlineStr">
        <is>
          <t>['GO:0006796:phosphate-containing compound metabolic process (qval9.97E-2)', 'GO:0006793:phosphorus metabolic process (qval7.5E-2)', 'GO:0050896:response to stimulus (qval2.45E-1)', 'GO:0016310:phosphorylation (qval4.64E-1)', 'GO:0006950:response to stress (qval3.73E-1)', 'GO:0009068:aspartate family amino acid catabolic process (qval4.62E-1)', 'GO:0051186:cofactor metabolic process (qval4.59E-1)', 'GO:0098754:detoxification (qval6.37E-1)']</t>
        </is>
      </c>
      <c r="V17" s="3">
        <f>hyperlink("https://spiral.technion.ac.il/results/MTAwMDAwNw==/16/GOResultsFUNCTION","link")</f>
        <v/>
      </c>
      <c r="W17" t="inlineStr">
        <is>
          <t>['GO:0008430:selenium binding (qval6.92E-2)', 'GO:0017057:6-phosphogluconolactonase activity (qval3.43E-1)', 'GO:0003824:catalytic activity (qval4.17E-1)']</t>
        </is>
      </c>
      <c r="X17" s="3">
        <f>hyperlink("https://spiral.technion.ac.il/results/MTAwMDAwNw==/16/GOResultsCOMPONENT","link")</f>
        <v/>
      </c>
      <c r="Y17" t="inlineStr">
        <is>
          <t>['GO:0005829:cytosol (qval1.59E-1)']</t>
        </is>
      </c>
    </row>
    <row r="18">
      <c r="A18" s="1" t="n">
        <v>17</v>
      </c>
      <c r="B18" t="n">
        <v>22284</v>
      </c>
      <c r="C18" t="n">
        <v>4255</v>
      </c>
      <c r="D18" t="n">
        <v>91</v>
      </c>
      <c r="E18" t="n">
        <v>8190</v>
      </c>
      <c r="F18" t="n">
        <v>150</v>
      </c>
      <c r="G18" t="n">
        <v>3490</v>
      </c>
      <c r="H18" t="n">
        <v>73</v>
      </c>
      <c r="I18" t="n">
        <v>542</v>
      </c>
      <c r="J18" s="2" t="n">
        <v>-344</v>
      </c>
      <c r="K18" t="n">
        <v>0.331</v>
      </c>
      <c r="L18" t="inlineStr">
        <is>
          <t>ABCG25,ABCI7,ACA8,ACR11,ADR1-L2,AGP27,AHL1,AIR9,AMC7,APS2,ARF4,AT1G07220,AT1G09460,AT1G12020,AT1G12930,AT1G13380,AT1G21528,AT1G23890,AT1G27620,AT1G29820,AT1G31440,AT1G32970,AT1G43650,AT1G52140,AT1G57610,AT1G61730,AT1G64700,AT1G67720,AT1G68220,AT1G68430,AT1G72740,AT1G77020,AT1G79700,AT1G80120,AT1G80690,AT2G05830,AT2G20550,AT2G23950,AT2G26380,AT2G26600,AT2G28590,AT2G32280,AT3G03341,AT3G09070,AT3G12950,AT3G16330,AT3G17350,AT3G43430,AT3G48420,AT3G61820,AT4G14096,AT4G14380,AT4G16000,AT4G16790,AT4G19450,AT4G20040,AT4G26130,AT4G27450,AT4G28330,AT4G31115,AT4G31140,AT4G33985,AT4G37250,AT4G39040,AT5G03610,AT5G05160,AT5G16610,AT5G19110,AT5G19875,AT5G23360,AT5G23380,AT5G44350,AT5G46710,AT5G48480,AT5G50900,AT5G55530,AT5G57840,AT5G59050,AT5G60580,ATVAMP724,AtbZIP5,AtbZIP6,AtbZIP7,BB,BHLH60,CALS2,CBL,CBSDUF6,CBSX3,CSLC5,CYP90A1,DJ1A,DOF2.2,DOF2.5,DOF3.6,DOF3.7,DOF4.6,ERF035,FC2,FD2,FPP6,GAI,GLN1-2,HOL1,HSP70-14,IMPA1,IMPA2,IPMS2,IQD13,IQD14,KRP5,LCBK1,LOX5,LYM1,MES3,MIF1,MLO1,MSSP2,MYB95,NAT6,NEK7,NIK2,PAT06,PDV1,PFP-BETA2,PHO1-H5,PHO1-H7,PME34,PPA2,PRT1,PUB28,PVA22,QS,RABE1E,RFS1,RUB2,SCL15,SFC1,SUC1,SUC4,TET6,THY-1,TRN2,UGE3,WAKL17,WAKL18,WRKY20,XTH15,Y-3,bZIP19</t>
        </is>
      </c>
      <c r="M18" t="inlineStr">
        <is>
          <t>[(0, 13), (0, 23), (0, 30), (0, 44), (0, 51), (0, 52), (0, 54), (0, 62), (0, 77), (0, 80), (1, 13), (1, 23), (1, 30), (1, 38), (1, 44), (1, 51), (1, 52), (1, 54), (1, 62), (1, 77), (1, 80), (2, 13), (2, 23), (2, 30), (2, 38), (2, 44), (2, 51), (2, 52), (2, 54), (2, 62), (2, 77), (2, 80), (3, 13), (3, 23), (3, 30), (3, 38), (3, 44), (3, 51), (3, 52), (3, 54), (3, 62), (3, 77), (3, 80), (4, 13), (4, 22), (4, 23), (4, 30), (4, 38), (4, 44), (4, 51), (4, 52), (4, 54), (4, 62), (4, 77), (4, 80), (5, 13), (5, 22), (5, 23), (5, 30), (5, 38), (5, 44), (5, 51), (5, 52), (5, 54), (5, 62), (5, 77), (5, 80), (6, 13), (6, 23), (6, 30), (6, 44), (6, 51), (6, 52), (6, 54), (6, 62), (6, 77), (6, 80), (7, 13), (7, 23), (7, 30), (7, 38), (7, 44), (7, 51), (7, 52), (7, 54), (7, 62), (7, 77), (7, 80), (8, 13), (8, 23), (8, 30), (8, 38), (8, 44), (8, 51), (8, 52), (8, 54), (8, 62), (8, 77), (8, 80), (9, 51), (9, 54), (9, 80), (10, 13), (10, 30), (10, 44), (10, 51), (10, 52), (10, 54), (10, 62), (10, 77), (10, 80), (12, 13), (12, 51), (12, 52), (12, 54), (12, 62), (12, 77), (12, 80), (15, 13), (15, 22), (15, 23), (15, 30), (15, 38), (15, 44), (15, 47), (15, 51), (15, 52), (15, 54), (15, 62), (15, 77), (15, 80), (16, 13), (16, 23), (16, 30), (16, 44), (16, 51), (16, 52), (16, 54), (16, 62), (16, 77), (16, 80), (17, 51), (19, 13), (19, 23), (19, 30), (19, 44), (19, 51), (19, 52), (19, 54), (19, 62), (19, 77), (19, 80), (20, 13), (20, 23), (20, 30), (20, 38), (20, 44), (20, 51), (20, 52), (20, 54), (20, 62), (20, 77), (20, 80), (21, 13), (21, 23), (21, 30), (21, 38), (21, 44), (21, 47), (21, 51), (21, 52), (21, 54), (21, 62), (21, 77), (21, 80), (24, 13), (24, 23), (24, 44), (24, 51), (24, 52), (24, 54), (24, 62), (24, 77), (24, 80), (25, 13), (25, 51), (25, 52), (25, 54), (25, 80), (26, 13), (26, 51), (26, 80), (27, 13), (27, 23), (27, 30), (27, 44), (27, 51), (27, 52), (27, 54), (27, 62), (27, 77), (27, 80), (29, 13), (29, 51), (29, 52), (29, 54), (29, 62), (29, 80), (31, 13), (31, 22), (31, 23), (31, 30), (31, 38), (31, 44), (31, 47), (31, 51), (31, 52), (31, 54), (31, 58), (31, 62), (31, 77), (31, 80), (32, 13), (32, 23), (32, 44), (32, 51), (32, 52), (32, 54), (32, 62), (32, 77), (32, 80), (33, 13), (33, 51), (33, 52), (33, 54), (33, 62), (33, 77), (34, 13), (34, 51), (34, 52), (34, 54), (34, 62), (34, 77), (34, 80), (35, 13), (35, 44), (35, 51), (35, 52), (35, 54), (35, 62), (35, 77), (35, 80), (36, 13), (36, 51), (36, 52), (36, 54), (36, 62), (36, 77), (36, 80), (39, 13), (39, 23), (39, 44), (39, 51), (39, 52), (39, 54), (39, 62), (39, 77), (39, 80), (40, 13), (40, 51), (40, 52), (40, 54), (40, 77), (41, 13), (41, 51), (41, 52), (41, 54), (41, 62), (41, 77), (41, 80), (43, 13), (43, 23), (43, 30), (43, 38), (43, 44), (43, 51), (43, 52), (43, 54), (43, 58), (43, 62), (43, 77), (43, 80), (48, 13), (48, 23), (48, 30), (48, 38), (48, 44), (48, 51), (48, 52), (48, 54), (48, 62), (48, 77), (48, 80), (49, 13), (49, 44), (49, 51), (49, 52), (49, 54), (49, 62), (49, 77), (49, 80), (50, 13), (50, 51), (50, 52), (50, 54), (50, 80), (56, 13), (56, 23), (56, 30), (56, 38), (56, 44), (56, 51), (56, 52), (56, 54), (56, 62), (56, 77), (56, 80), (57, 13), (57, 51), (57, 52), (57, 54), (57, 80), (59, 13), (59, 51), (59, 52), (59, 54), (59, 62), (59, 77), (59, 80), (60, 13), (60, 23), (60, 30), (60, 44), (60, 51), (60, 52), (60, 54), (60, 62), (60, 77), (60, 80), (63, 13), (63, 23), (63, 44), (63, 51), (63, 52), (63, 54), (63, 62), (63, 77), (63, 80), (65, 13), (65, 23), (65, 30), (65, 44), (65, 51), (65, 52), (65, 54), (65, 62), (65, 77), (65, 80), (66, 13), (66, 23), (66, 30), (66, 44), (66, 51), (66, 52), (66, 54), (66, 62), (66, 77), (66, 80), (67, 13), (67, 23), (67, 30), (67, 44), (67, 51), (67, 52), (67, 54), (67, 62), (67, 77), (67, 80), (69, 13), (69, 23), (69, 44), (69, 51), (69, 52), (69, 54), (69, 62), (69, 77), (69, 80), (70, 13), (70, 23), (70, 30), (70, 38), (70, 44), (70, 51), (70, 52), (70, 54), (70, 58), (70, 62), (70, 77), (70, 80), (71, 13), (71, 22), (71, 23), (71, 30), (71, 38), (71, 44), (71, 51), (71, 52), (71, 54), (71, 62), (71, 77), (71, 80), (73, 13), (73, 23), (73, 30), (73, 38), (73, 44), (73, 51), (73, 52), (73, 54), (73, 62), (73, 77), (73, 80), (74, 13), (74, 23), (74, 44), (74, 51), (74, 52), (74, 54), (74, 62), (74, 77), (74, 80), (75, 13), (75, 23), (75, 30), (75, 38), (75, 44), (75, 51), (75, 52), (75, 54), (75, 62), (75, 77), (75, 80), (76, 13), (76, 51), (76, 52), (76, 54), (76, 62), (76, 77), (76, 80), (79, 13), (79, 23), (79, 30), (79, 38), (79, 44), (79, 51), (79, 52), (79, 54), (79, 62), (79, 77), (79, 80), (81, 13), (81, 44), (81, 51), (81, 52), (81, 54), (81, 62), (81, 77), (81, 80), (82, 13), (82, 30), (82, 44), (82, 51), (82, 52), (82, 54), (82, 62), (82, 77), (82, 80), (84, 13), (84, 23), (84, 30), (84, 44), (84, 51), (84, 52), (84, 54), (84, 62), (84, 77), (84, 80), (85, 13), (85, 22), (85, 23), (85, 30), (85, 38), (85, 44), (85, 47), (85, 51), (85, 52), (85, 54), (85, 62), (85, 77), (85, 80), (88, 13), (88, 23), (88, 30), (88, 38), (88, 44), (88, 51), (88, 52), (88, 54), (88, 62), (88, 77), (88, 80), (89, 13), (89, 22), (89, 23), (89, 30), (89, 38), (89, 44), (89, 47), (89, 51), (89, 52), (89, 54), (89, 58), (89, 62), (89, 77), (89, 80), (90, 13), (90, 51), (90, 52), (90, 54), (90, 62), (90, 77), (90, 80)]</t>
        </is>
      </c>
      <c r="N18" t="n">
        <v>2084</v>
      </c>
      <c r="O18" t="n">
        <v>0.75</v>
      </c>
      <c r="P18" t="n">
        <v>0.9</v>
      </c>
      <c r="Q18" t="n">
        <v>3</v>
      </c>
      <c r="R18" t="n">
        <v>10000</v>
      </c>
      <c r="S18" t="inlineStr">
        <is>
          <t>06/05/2024, 15:36:33</t>
        </is>
      </c>
      <c r="T18" s="3">
        <f>hyperlink("https://spiral.technion.ac.il/results/MTAwMDAwNw==/17/GOResultsPROCESS","link")</f>
        <v/>
      </c>
      <c r="U18" t="inlineStr">
        <is>
          <t>NO TERMS</t>
        </is>
      </c>
      <c r="V18" s="3">
        <f>hyperlink("https://spiral.technion.ac.il/results/MTAwMDAwNw==/17/GOResultsFUNCTION","link")</f>
        <v/>
      </c>
      <c r="W18" t="inlineStr">
        <is>
          <t>NO TERMS</t>
        </is>
      </c>
      <c r="X18" s="3">
        <f>hyperlink("https://spiral.technion.ac.il/results/MTAwMDAwNw==/17/GOResultsCOMPONENT","link")</f>
        <v/>
      </c>
      <c r="Y18" t="inlineStr">
        <is>
          <t>['GO:0044459:plasma membrane part (qval1.41E-1)', 'GO:0031226:intrinsic component of plasma membrane (qval8.22E-2)', 'GO:0005886:plasma membrane (qval1.53E-1)']</t>
        </is>
      </c>
    </row>
    <row r="19">
      <c r="A19" s="1" t="n">
        <v>18</v>
      </c>
      <c r="B19" t="n">
        <v>22284</v>
      </c>
      <c r="C19" t="n">
        <v>4255</v>
      </c>
      <c r="D19" t="n">
        <v>91</v>
      </c>
      <c r="E19" t="n">
        <v>8190</v>
      </c>
      <c r="F19" t="n">
        <v>164</v>
      </c>
      <c r="G19" t="n">
        <v>3032</v>
      </c>
      <c r="H19" t="n">
        <v>64</v>
      </c>
      <c r="I19" t="n">
        <v>525</v>
      </c>
      <c r="J19" s="2" t="n">
        <v>-196</v>
      </c>
      <c r="K19" t="n">
        <v>0.334</v>
      </c>
      <c r="L19" t="inlineStr">
        <is>
          <t>ABCG30,ABCG37,ALDH2C4,ALF5,ALIS5,AMT1-1,ANN4,ASN1,AT1G13530,AT1G22750,AT1G24350,AT1G30720,AT1G30730,AT1G31540,AT1G33600,AT1G33610,AT1G51800,AT1G51850,AT1G53625,AT1G56630,AT1G65510,AT1G65985,AT1G70790,AT1G74370,AT1G80240,AT2G02960,AT2G17500,AT2G17705,AT2G18690,AT2G21840,AT2G23985,AT2G24550,AT2G25737,AT2G27389,AT2G33510,AT2G36895,AT2G39110,AT2G39410,AT2G44380,AT2G46140,AT3G05830,AT3G14260,AT3G15115,AT3G18200,AT3G19010,AT3G21680,AT3G23180,AT3G24670,AT3G27880,AT3G29034,AT3G44190,AT3G46280,AT4G01610,AT4G16190,AT4G20860,AT4G22305,AT4G23470,AT4G23870,AT4G24310,AT4G24340,AT4G25900,AT4G30650,AT4G31130,AT5G02160,AT5G02170,AT5G04480,AT5G12880,AT5G14360,AT5G17780,AT5G18860,AT5G19250,AT5G20050,AT5G22310,AT5G25820,AT5G26010,AT5G26260,AT5G26270,AT5G38100,AT5G40210,AT5G44380,AT5G45500,AT5G45510,AT5G46060,AT5G49760,AT5G52200,AT5G60350,AT5G66650,AT5G67620,ATHXK4,ATKTI1,ATNAC3,BEN1,BGLU26,CAX4,CEP2,CERK1,CHI,CIPK9,CML18,CML49,CML9,CRCK1,CSLA3,CSLD3,CYP705A25,CYP706A7,CYP707A1,CYP72C1,CYP734A1,CYP94B2,DTXL5,EDA18,ERD2A,ERF011,ERF112,FZF,GDPD2,GLN1-1,GLN2,GRXC1,HEL,HEMA1,HHP2,IAA14,IDL1,INVH,IPCS1,IPK2A,JAL18,JAL34,KAT3,LCR24,LOG8,LPEAT2,MEB2,MEBL,NADK1,NTMC2T6.2,ORP1A,PAE11,PBP1,PER69,PGIP1,PIRL5,PME20,PUB22,RALFL27,RALFL33,RBOHC,RIBA1,RLP9,RNS2,SDR3B,SDR4,SPP1,SQE4,STP7,STR19,UGT73B5,UGT74F2,UTR2,WRKY14,XTH19,emb2170</t>
        </is>
      </c>
      <c r="M19" t="inlineStr">
        <is>
          <t>[(10, 2), (10, 3), (10, 4), (10, 5), (10, 7), (10, 21), (10, 48), (10, 60), (10, 70), (10, 71), (10, 88), (11, 2), (11, 3), (11, 4), (11, 5), (11, 7), (11, 21), (11, 48), (11, 60), (11, 70), (11, 71), (11, 88), (13, 2), (13, 3), (13, 4), (13, 5), (13, 7), (13, 21), (13, 48), (13, 60), (13, 70), (13, 71), (13, 88), (14, 2), (14, 3), (14, 4), (14, 5), (14, 7), (14, 21), (14, 48), (14, 60), (14, 70), (14, 71), (14, 88), (16, 2), (16, 3), (16, 4), (16, 5), (16, 7), (16, 21), (16, 48), (16, 60), (16, 70), (16, 71), (16, 88), (18, 2), (18, 3), (18, 4), (18, 5), (18, 7), (18, 21), (18, 48), (18, 60), (18, 70), (18, 71), (18, 88), (22, 2), (22, 3), (22, 4), (22, 5), (22, 7), (22, 21), (22, 48), (22, 60), (22, 70), (22, 71), (22, 88), (23, 2), (23, 3), (23, 4), (23, 5), (23, 7), (23, 21), (23, 48), (23, 70), (23, 71), (23, 88), (25, 2), (25, 3), (25, 4), (25, 5), (25, 7), (25, 21), (25, 48), (25, 60), (25, 70), (25, 71), (25, 88), (26, 2), (26, 3), (26, 4), (26, 7), (26, 60), (26, 70), (26, 88), (28, 2), (28, 3), (28, 4), (28, 5), (28, 7), (28, 21), (28, 48), (28, 60), (28, 70), (28, 71), (28, 88), (30, 2), (30, 3), (30, 4), (30, 5), (30, 7), (30, 21), (30, 48), (30, 70), (30, 71), (30, 88), (32, 2), (32, 3), (32, 4), (32, 5), (32, 7), (32, 21), (32, 48), (32, 60), (32, 70), (32, 71), (32, 88), (33, 2), (33, 3), (33, 4), (33, 5), (33, 7), (33, 21), (33, 48), (33, 60), (33, 70), (33, 71), (33, 88), (34, 3), (34, 4), (34, 5), (34, 7), (34, 21), (34, 70), (34, 71), (36, 2), (36, 3), (36, 4), (36, 5), (36, 7), (36, 21), (36, 48), (36, 60), (36, 70), (36, 71), (36, 88), (37, 2), (37, 3), (37, 4), (37, 5), (37, 7), (37, 21), (37, 48), (37, 60), (37, 70), (37, 71), (37, 88), (38, 2), (38, 3), (38, 4), (38, 5), (38, 7), (38, 21), (38, 48), (38, 60), (38, 70), (38, 71), (38, 88), (39, 3), (39, 4), (39, 5), (39, 7), (39, 21), (39, 48), (39, 70), (39, 88), (41, 2), (41, 3), (41, 4), (41, 5), (41, 7), (41, 21), (41, 48), (41, 60), (41, 70), (41, 71), (41, 88), (42, 2), (42, 3), (42, 4), (42, 5), (42, 7), (42, 21), (42, 48), (42, 60), (42, 70), (42, 71), (42, 88), (44, 2), (44, 3), (44, 4), (44, 5), (44, 7), (44, 21), (44, 48), (44, 60), (44, 70), (44, 71), (44, 88), (45, 2), (45, 3), (45, 4), (45, 5), (45, 7), (45, 70), (46, 2), (46, 3), (46, 4), (46, 5), (46, 7), (46, 21), (46, 48), (46, 60), (46, 70), (46, 71), (46, 88), (47, 2), (47, 3), (47, 4), (47, 5), (47, 7), (47, 21), (47, 48), (47, 60), (47, 70), (47, 71), (47, 88), (50, 2), (50, 3), (50, 4), (50, 5), (50, 7), (50, 21), (50, 48), (50, 60), (50, 70), (50, 71), (50, 88), (51, 2), (51, 3), (51, 4), (51, 5), (51, 7), (51, 21), (51, 48), (51, 60), (51, 70), (51, 71), (51, 88), (52, 2), (52, 3), (52, 4), (52, 5), (52, 7), (52, 21), (52, 48), (52, 60), (52, 70), (52, 71), (52, 88), (53, 2), (53, 3), (53, 4), (53, 5), (53, 7), (53, 21), (53, 48), (53, 60), (53, 70), (53, 71), (53, 88), (54, 2), (54, 3), (54, 4), (54, 5), (54, 7), (54, 21), (54, 48), (54, 60), (54, 70), (54, 71), (54, 88), (55, 2), (55, 3), (55, 4), (55, 5), (55, 7), (55, 21), (55, 48), (55, 60), (55, 70), (55, 71), (55, 88), (57, 2), (57, 3), (57, 4), (57, 5), (57, 7), (57, 21), (57, 48), (57, 60), (57, 70), (58, 2), (58, 3), (58, 4), (58, 5), (58, 7), (58, 21), (58, 48), (58, 60), (58, 70), (58, 71), (58, 88), (59, 2), (59, 3), (59, 4), (59, 5), (59, 7), (59, 21), (59, 48), (59, 60), (59, 70), (59, 71), (59, 88), (61, 2), (61, 3), (61, 4), (61, 5), (61, 7), (61, 21), (61, 48), (61, 60), (61, 70), (61, 71), (61, 88), (62, 2), (62, 3), (62, 4), (62, 5), (62, 7), (62, 21), (62, 48), (62, 60), (62, 70), (62, 71), (62, 88), (64, 2), (64, 3), (64, 4), (64, 5), (64, 7), (64, 21), (64, 48), (64, 60), (64, 70), (64, 71), (64, 88), (65, 3), (65, 4), (65, 5), (65, 7), (65, 21), (65, 70), (65, 71), (65, 88), (66, 3), (66, 4), (66, 5), (66, 7), (66, 21), (66, 70), (66, 71), (66, 88), (68, 2), (68, 3), (68, 4), (68, 5), (68, 7), (68, 21), (68, 48), (68, 60), (68, 70), (68, 71), (68, 88), (72, 2), (72, 3), (72, 4), (72, 5), (72, 7), (72, 21), (72, 48), (72, 60), (72, 70), (72, 71), (72, 88), (74, 3), (74, 70), (76, 3), (76, 4), (76, 5), (76, 70), (76, 88), (77, 2), (77, 3), (77, 4), (77, 5), (77, 7), (77, 21), (77, 48), (77, 60), (77, 70), (77, 71), (77, 88), (78, 2), (78, 3), (78, 4), (78, 5), (78, 7), (78, 21), (78, 48), (78, 60), (78, 70), (78, 71), (78, 88), (80, 2), (80, 3), (80, 4), (80, 5), (80, 7), (80, 21), (80, 48), (80, 60), (80, 70), (80, 71), (80, 88), (81, 2), (81, 3), (81, 4), (81, 5), (81, 7), (81, 21), (81, 70), (81, 71), (81, 88), (82, 2), (82, 3), (82, 4), (82, 5), (82, 7), (82, 21), (82, 48), (82, 70), (82, 71), (82, 88), (83, 2), (83, 3), (83, 4), (83, 5), (83, 7), (83, 21), (83, 48), (83, 60), (83, 70), (83, 71), (83, 88), (84, 3), (84, 4), (84, 5), (84, 21), (84, 70), (84, 71), (84, 88), (86, 2), (86, 3), (86, 4), (86, 5), (86, 7), (86, 21), (86, 48), (86, 60), (86, 70), (86, 71), (86, 88), (87, 2), (87, 3), (87, 4), (87, 5), (87, 7), (87, 21), (87, 70), (87, 71), (87, 88), (90, 3), (90, 5), (90, 70)]</t>
        </is>
      </c>
      <c r="N19" t="n">
        <v>1043</v>
      </c>
      <c r="O19" t="n">
        <v>0.5</v>
      </c>
      <c r="P19" t="n">
        <v>0.95</v>
      </c>
      <c r="Q19" t="n">
        <v>3</v>
      </c>
      <c r="R19" t="n">
        <v>10000</v>
      </c>
      <c r="S19" t="inlineStr">
        <is>
          <t>06/05/2024, 15:36:45</t>
        </is>
      </c>
      <c r="T19" s="3">
        <f>hyperlink("https://spiral.technion.ac.il/results/MTAwMDAwNw==/18/GOResultsPROCESS","link")</f>
        <v/>
      </c>
      <c r="U19" t="inlineStr">
        <is>
          <t>['GO:0010033:response to organic substance (qval4.06E-2)', 'GO:0042221:response to chemical (qval8.27E-2)', 'GO:0050896:response to stimulus (qval1.88E-1)', 'GO:0002238:response to molecule of fungal origin (qval2.4E-1)', 'GO:0009636:response to toxic substance (qval2.55E-1)', 'GO:0009593:detection of chemical stimulus (qval2.36E-1)', 'GO:0009719:response to endogenous stimulus (qval2.81E-1)', 'GO:0014070:response to organic cyclic compound (qval3.4E-1)', 'GO:1901700:response to oxygen-containing compound (qval3.81E-1)', 'GO:0009725:response to hormone (qval4.42E-1)', 'GO:0042493:response to drug (qval4.66E-1)']</t>
        </is>
      </c>
      <c r="V19" s="3">
        <f>hyperlink("https://spiral.technion.ac.il/results/MTAwMDAwNw==/18/GOResultsFUNCTION","link")</f>
        <v/>
      </c>
      <c r="W19" t="inlineStr">
        <is>
          <t>['GO:0071949:FAD binding (qval1E0)', 'GO:0008061:chitin binding (qval1E0)']</t>
        </is>
      </c>
      <c r="X19" s="3">
        <f>hyperlink("https://spiral.technion.ac.il/results/MTAwMDAwNw==/18/GOResultsCOMPONENT","link")</f>
        <v/>
      </c>
      <c r="Y19" t="inlineStr">
        <is>
          <t>['GO:0099503:secretory vesicle (qval4.55E-2)', 'GO:0005576:extracellular region (qval1.09E-1)', 'GO:0030312:external encapsulating structure (qval7.39E-2)', 'GO:0005618:cell wall (qval5.54E-2)', 'GO:0005886:plasma membrane (qval5.87E-2)', 'GO:0016020:membrane (qval7E-2)']</t>
        </is>
      </c>
    </row>
    <row r="20">
      <c r="A20" s="1" t="n">
        <v>19</v>
      </c>
      <c r="B20" t="n">
        <v>22284</v>
      </c>
      <c r="C20" t="n">
        <v>4255</v>
      </c>
      <c r="D20" t="n">
        <v>91</v>
      </c>
      <c r="E20" t="n">
        <v>8190</v>
      </c>
      <c r="F20" t="n">
        <v>312</v>
      </c>
      <c r="G20" t="n">
        <v>2297</v>
      </c>
      <c r="H20" t="n">
        <v>54</v>
      </c>
      <c r="I20" t="n">
        <v>337</v>
      </c>
      <c r="J20" s="2" t="n">
        <v>-2791</v>
      </c>
      <c r="K20" t="n">
        <v>0.337</v>
      </c>
      <c r="L20" t="inlineStr">
        <is>
          <t>ACBP4,ACP3,AGD7,AGD9,AKR4C11,AL3,ALG11,AP1M2,AP3M,ARF1,ARF3,ASP5,AT1G01910,AT1G04910,AT1G05350,AT1G05720,AT1G05780,AT1G06515,AT1G06890,AT1G09580,AT1G16560,AT1G16570,AT1G19130,AT1G19370,AT1G20575,AT1G24360,AT1G26300,AT1G28410,AT1G29310,AT1G30630,AT1G30845,AT1G30890,AT1G31780,AT1G33230,AT1G34350,AT1G42480,AT1G43580,AT1G44835,AT1G47640,AT1G48610,AT1G50710,AT1G52360,AT1G52600,AT1G57720,AT1G62020,AT1G63110,AT1G64650,AT1G65270,AT1G67250,AT1G69030,AT1G74910,AT1G77350,AT1G79990,AT2G14835,AT2G15240,AT2G18110,AT2G20420,AT2G20930,AT2G21160,AT2G23820,AT2G23940,AT2G25310,AT2G29020,AT2G30460,AT2G32580,AT2G34250,AT2G36300,AT2G39960,AT2G40316,AT2G40620,AT2G46000,AT3G02900,AT3G04830,AT3G05000,AT3G05230,AT3G05280,AT3G07140,AT3G07510,AT3G07950,AT3G08890,AT3G15610,AT3G15980,AT3G16200,AT3G20790,AT3G23660,AT3G26780,AT3G43740,AT3G44330,AT3G47590,AT3G49310,AT3G51050,AT3G51610,AT3G52930,AT3G58130,AT3G62360,AT4G04200,AT4G08520,AT4G12590,AT4G14305,AT4G14420,AT4G16695,AT4G24330,AT4G24840,AT4G26550,AT4G29735,AT4G29870,AT4G31340,AT4G31480,AT4G31490,AT4G32130,AT4G32390,AT4G33380,AT4G33945,AT4G34450,AT4G39150,AT4G39860,AT5G02280,AT5G03345,AT5G04160,AT5G05010,AT5G05820,AT5G06050,AT5G07590,AT5G08100,AT5G08680,AT5G08690,AT5G10780,AT5G11280,AT5G11640,AT5G11980,AT5G14030,AT5G17610,AT5G17620,AT5G18520,AT5G21070,AT5G27430,AT5G27490,AT5G28220,AT5G36290,AT5G38380,AT5G41950,AT5G45420,AT5G48335,AT5G49540,AT5G51840,AT5G54750,AT5G55610,AT5G56020,AT5G58030,AT5G60980,AT5G61970,AT5G62930,AT5G64600,ATAPY2,ATARFA1F,ATHS1,AVP1,AtRGTB1,AtSec20', "B''BETA", "B''GAMMA", 'B3GALT10,B3GALT11,BETAB-AD,BTR1,CAM6,CAM7,CDKA-1,CEF,CNX1,CRT1,CSLC6,CYB,CYP19-4,CYP20-1,CYP21-1,CYP21-3,CYP51G1,DAD1,DAD2,DRP1A,DRP1C,DTC,ECA3,ECH,ECR,EMB1467,EMB2731,ENO3,ERD2B,ERDJ3B,FATA,FKBP15-1,FKBP15-2,FPS2,GAPC1,GDI2,GLX2-2,GOS12,GPP2,GRF3,GRXC4,GTG1,HXK1,KAB1,KCR1,KINB2,LAG1,LARP6B,LPLAT2,MED37F,MNS2,MNS4,MPT3,MSRA5,NAD-ME2,NADP-ME4,NMT1,NPSN11,OS9,OST1B,OST3B,OST48,PAC1,PAD1,PAE2,PBC1,PBD2,PBE1,PBG1,PDIL1-4,PDIL1-6,PDIL2-1,PDIL5-2,PDIL5-3,PDIL5-4,PECT1,PFK5,PGM1,PLP3B,PMM,PP2A2,PP2A3,PP2A4,PP2AA1,PP2AB1,PPA1,PRA1B1,PRA1B6,PSAT2,PSL4,PSL5,PUMP3,PUX4,QCT,RABA4B,RABE1A,RABH1B,RBL15,RER1B,RER1C,RGP1,RHM3,RPN2,RPN3B,RPN5A,RPN5B,RPN7,RPN9A,RPN9B,RPT2B,RPT4B,RPT6A,RTNLB10,RTNLB3,S1FA2,SAR1B,SCAMP1,SDF2,SEC13A,SEC13B,SEC22,SLY1,SMU1,SP1L3,SPP,SPPL1,SPPL3,SPR1,SRP-54C,SRP19,STL2P,STT3A,TBL5,TFCB,TMN1,TMN12,TMN2,TMN3,TMN8,TMN9,TOM20-3,TPR1,TSC10A,UGP2,UXS1,VAMP721,VPS52,VPS54,WPP2,XXT2,mMDH1</t>
        </is>
      </c>
      <c r="M20" t="inlineStr">
        <is>
          <t>[(0, 28), (1, 6), (1, 28), (1, 35), (1, 37), (1, 48), (1, 49), (1, 55), (1, 57), (1, 60), (1, 67), (1, 78), (1, 79), (1, 80), (1, 83), (3, 6), (3, 28), (3, 37), (3, 48), (3, 49), (3, 57), (3, 67), (3, 78), (3, 79), (3, 83), (5, 6), (5, 28), (5, 48), (5, 49), (5, 57), (5, 67), (5, 78), (8, 6), (8, 28), (8, 35), (8, 37), (8, 48), (8, 49), (8, 55), (8, 57), (8, 60), (8, 67), (8, 78), (8, 79), (8, 80), (8, 83), (10, 6), (10, 28), (10, 35), (10, 37), (10, 49), (10, 57), (10, 67), (10, 78), (10, 83), (11, 28), (14, 6), (14, 28), (14, 35), (14, 37), (14, 49), (14, 57), (14, 67), (14, 78), (14, 83), (16, 6), (16, 28), (16, 35), (16, 37), (16, 48), (16, 49), (16, 55), (16, 57), (16, 67), (16, 78), (16, 79), (16, 83), (18, 28), (19, 6), (19, 28), (19, 35), (19, 37), (19, 48), (19, 49), (19, 55), (19, 57), (19, 60), (19, 67), (19, 78), (19, 79), (19, 80), (19, 83), (22, 6), (22, 28), (22, 35), (22, 37), (22, 49), (22, 57), (22, 67), (22, 78), (22, 83), (23, 28), (23, 37), (23, 49), (23, 57), (23, 78), (23, 83), (24, 6), (24, 28), (24, 35), (24, 37), (24, 48), (24, 49), (24, 57), (24, 60), (24, 67), (24, 78), (24, 79), (24, 83), (27, 6), (27, 28), (27, 35), (27, 37), (27, 48), (27, 49), (27, 55), (27, 57), (27, 60), (27, 67), (27, 78), (27, 79), (27, 83), (29, 28), (32, 6), (32, 28), (32, 35), (32, 37), (32, 48), (32, 49), (32, 55), (32, 57), (32, 60), (32, 67), (32, 78), (32, 79), (32, 80), (32, 83), (34, 6), (34, 28), (34, 35), (34, 37), (34, 49), (34, 57), (34, 67), (34, 78), (34, 83), (36, 6), (36, 28), (36, 37), (36, 49), (36, 57), (36, 67), (36, 78), (36, 83), (39, 6), (39, 28), (39, 35), (39, 37), (39, 48), (39, 49), (39, 55), (39, 57), (39, 60), (39, 67), (39, 78), (39, 79), (39, 80), (39, 83), (41, 6), (41, 28), (41, 35), (41, 37), (41, 48), (41, 49), (41, 57), (41, 67), (41, 78), (41, 79), (41, 83), (43, 6), (43, 28), (43, 35), (43, 37), (43, 48), (43, 49), (43, 55), (43, 57), (43, 60), (43, 67), (43, 78), (43, 79), (43, 83), (45, 28), (46, 6), (46, 28), (46, 35), (46, 37), (46, 49), (46, 57), (46, 67), (46, 78), (46, 83), (47, 6), (47, 28), (47, 37), (47, 49), (47, 57), (47, 67), (47, 78), (47, 83), (52, 28), (53, 6), (53, 28), (53, 37), (53, 49), (53, 57), (53, 67), (53, 78), (53, 83), (54, 28), (59, 28), (62, 6), (62, 28), (62, 37), (62, 49), (62, 57), (62, 67), (62, 78), (62, 83), (65, 6), (65, 28), (65, 35), (65, 37), (65, 48), (65, 49), (65, 55), (65, 57), (65, 67), (65, 78), (65, 79), (65, 80), (65, 83), (66, 6), (66, 28), (66, 35), (66, 37), (66, 49), (66, 57), (66, 60), (66, 67), (66, 78), (66, 83), (71, 6), (71, 28), (71, 35), (71, 37), (71, 48), (71, 49), (71, 55), (71, 57), (71, 60), (71, 67), (71, 78), (71, 79), (71, 80), (71, 83), (74, 6), (74, 28), (74, 35), (74, 37), (74, 48), (74, 49), (74, 55), (74, 57), (74, 60), (74, 67), (74, 78), (74, 79), (74, 80), (74, 83), (75, 28), (81, 6), (81, 28), (81, 35), (81, 37), (81, 49), (81, 57), (81, 67), (81, 78), (81, 83), (82, 6), (82, 28), (82, 35), (82, 37), (82, 48), (82, 49), (82, 55), (82, 57), (82, 60), (82, 67), (82, 78), (82, 79), (82, 80), (82, 83), (84, 6), (84, 28), (84, 35), (84, 37), (84, 48), (84, 49), (84, 55), (84, 57), (84, 60), (84, 67), (84, 78), (84, 79), (84, 83), (86, 28), (90, 6), (90, 28), (90, 35), (90, 37), (90, 49), (90, 57), (90, 67), (90, 78), (90, 83)]</t>
        </is>
      </c>
      <c r="N20" t="n">
        <v>2079</v>
      </c>
      <c r="O20" t="n">
        <v>1</v>
      </c>
      <c r="P20" t="n">
        <v>0.95</v>
      </c>
      <c r="Q20" t="n">
        <v>3</v>
      </c>
      <c r="R20" t="n">
        <v>10000</v>
      </c>
      <c r="S20" t="inlineStr">
        <is>
          <t>06/05/2024, 15:36:57</t>
        </is>
      </c>
      <c r="T20" s="3">
        <f>hyperlink("https://spiral.technion.ac.il/results/MTAwMDAwNw==/19/GOResultsPROCESS","link")</f>
        <v/>
      </c>
      <c r="U20" t="inlineStr">
        <is>
          <t>['GO:0048193:Golgi vesicle transport (qval2.15E-21)', 'GO:0016192:vesicle-mediated transport (qval1.32E-20)', 'GO:0006888:ER to Golgi vesicle-mediated transport (qval1.22E-18)', 'GO:0051641:cellular localization (qval1.63E-16)', 'GO:0051179:localization (qval4.93E-16)', 'GO:0046907:intracellular transport (qval8.89E-15)', 'GO:0006810:transport (qval1.51E-14)', 'GO:0051649:establishment of localization in cell (qval2.76E-14)', 'GO:0051234:establishment of localization (qval2.99E-14)', 'GO:0006891:intra-Golgi vesicle-mediated transport (qval6.98E-13)', 'GO:0006890:retrograde vesicle-mediated transport, Golgi to ER (qval5.4E-9)', 'GO:0033036:macromolecule localization (qval1.37E-8)', 'GO:0006465:signal peptide processing (qval2.76E-8)', 'GO:0008104:protein localization (qval4.46E-8)', 'GO:0015031:protein transport (qval1.01E-6)', 'GO:0045184:establishment of protein localization (qval1.49E-6)', 'GO:0015833:peptide transport (qval1.4E-6)', 'GO:0016485:protein processing (qval1.79E-6)', 'GO:0042886:amide transport (qval2.13E-6)', 'GO:0006886:intracellular protein transport (qval2.79E-6)', 'GO:0072599:establishment of protein localization to endoplasmic reticulum (qval4.65E-6)', 'GO:0045047:protein targeting to ER (qval4.44E-6)', 'GO:0071705:nitrogen compound transport (qval9.26E-6)', 'GO:0071702:organic substance transport (qval3.86E-5)', 'GO:0051604:protein maturation (qval4.89E-5)', 'GO:0046686:response to cadmium ion (qval6.32E-5)', 'GO:0070972:protein localization to endoplasmic reticulum (qval1.1E-4)', 'GO:0010499:proteasomal ubiquitin-independent protein catabolic process (qval5.09E-4)', 'GO:0006508:proteolysis (qval8.76E-4)', 'GO:0010038:response to metal ion (qval1.06E-3)', 'GO:0070727:cellular macromolecule localization (qval2.29E-3)', 'GO:0072330:monocarboxylic acid biosynthetic process (qval4.28E-3)', 'GO:1901135:carbohydrate derivative metabolic process (qval5.87E-3)', 'GO:0043413:macromolecule glycosylation (qval1.1E-2)', 'GO:0006486:protein glycosylation (qval1.07E-2)', 'GO:0034613:cellular protein localization (qval1.18E-2)', 'GO:0033619:membrane protein proteolysis (qval1.29E-2)', 'GO:0048209:regulation of vesicle targeting, to, from or within Golgi (qval1.26E-2)', 'GO:0070085:glycosylation (qval1.27E-2)', 'GO:0006491:N-glycan processing (qval1.9E-2)', 'GO:0006754:ATP biosynthetic process (qval2.33E-2)', 'GO:0006605:protein targeting (qval2.55E-2)', 'GO:1901137:carbohydrate derivative biosynthetic process (qval2.84E-2)', 'GO:0006090:pyruvate metabolic process (qval2.85E-2)', 'GO:0032787:monocarboxylic acid metabolic process (qval2.97E-2)', 'GO:0009225:nucleotide-sugar metabolic process (qval3.21E-2)', 'GO:0046034:ATP metabolic process (qval3.17E-2)', 'GO:0034976:response to endoplasmic reticulum stress (qval3.11E-2)', 'GO:0009206:purine ribonucleoside triphosphate biosynthetic process (qval3.31E-2)', 'GO:0009145:purine nucleoside triphosphate biosynthetic process (qval3.24E-2)', 'GO:0009987:cellular process (qval3.37E-2)', 'GO:0007030:Golgi organization (qval4.4E-2)', 'GO:0016050:vesicle organization (qval4.55E-2)', 'GO:0009205:purine ribonucleoside triphosphate metabolic process (qval4.47E-2)', 'GO:0006633:fatty acid biosynthetic process (qval4.42E-2)', 'GO:0006457:protein folding (qval4.34E-2)', 'GO:0009144:purine nucleoside triphosphate metabolic process (qval4.92E-2)', 'GO:0055086:nucleobase-containing small molecule metabolic process (qval4.99E-2)', 'GO:0006119:oxidative phosphorylation (qval5.25E-2)', 'GO:0042776:mitochondrial ATP synthesis coupled proton transport (qval5.16E-2)', 'GO:0015790:UDP-xylose transmembrane transport (qval5.07E-2)', 'GO:0008610:lipid biosynthetic process (qval5.81E-2)', 'GO:0009201:ribonucleoside triphosphate biosynthetic process (qval5.92E-2)', 'GO:0009127:purine nucleoside monophosphate biosynthetic process (qval5.83E-2)', 'GO:0009168:purine ribonucleoside monophosphate biosynthetic process (qval5.74E-2)', 'GO:0006643:membrane lipid metabolic process (qval6.05E-2)', 'GO:0060341:regulation of cellular localization (qval6.8E-2)', 'GO:0043161:proteasome-mediated ubiquitin-dependent protein catabolic process (qval6.8E-2)', 'GO:0009142:nucleoside triphosphate biosynthetic process (qval7.07E-2)', 'GO:0006497:protein lipidation (qval7.36E-2)', 'GO:0009126:purine nucleoside monophosphate metabolic process (qval7.33E-2)', 'GO:0009167:purine ribonucleoside monophosphate metabolic process (qval7.23E-2)', 'GO:0009199:ribonucleoside triphosphate metabolic process (qval7.13E-2)']</t>
        </is>
      </c>
      <c r="V20" s="3">
        <f>hyperlink("https://spiral.technion.ac.il/results/MTAwMDAwNw==/19/GOResultsFUNCTION","link")</f>
        <v/>
      </c>
      <c r="W20" t="inlineStr">
        <is>
          <t>['GO:0016864:intramolecular oxidoreductase activity, transposing S-S bonds (qval1.35E-2)', 'GO:0003756:protein disulfide isomerase activity (qval6.75E-3)', 'GO:0042500:aspartic endopeptidase activity, intramembrane cleaving (qval2.4E-2)', 'GO:0016853:isomerase activity (qval2.29E-2)', 'GO:0033218:amide binding (qval5.23E-2)', 'GO:0005507:copper ion binding (qval9.26E-2)', 'GO:0016860:intramolecular oxidoreductase activity (qval1.22E-1)', 'GO:0005048:signal sequence binding (qval1.47E-1)', 'GO:0016615:malate dehydrogenase activity (qval2.11E-1)']</t>
        </is>
      </c>
      <c r="X20" s="3">
        <f>hyperlink("https://spiral.technion.ac.il/results/MTAwMDAwNw==/19/GOResultsCOMPONENT","link")</f>
        <v/>
      </c>
      <c r="Y20" t="inlineStr">
        <is>
          <t>['GO:0044444:cytoplasmic part (qval2.28E-37)', 'GO:0044432:endoplasmic reticulum part (qval1.15E-33)', 'GO:0005794:Golgi apparatus (qval6.1E-33)', 'GO:0005783:endoplasmic reticulum (qval2.03E-32)', 'GO:0044431:Golgi apparatus part (qval1.38E-28)', 'GO:0044446:intracellular organelle part (qval2.82E-24)', 'GO:0044422:organelle part (qval2.78E-24)', 'GO:0098796:membrane protein complex (qval3.12E-24)', 'GO:0005829:cytosol (qval9.56E-20)', 'GO:0044425:membrane part (qval3.98E-19)', 'GO:0032991:protein-containing complex (qval5.68E-17)', 'GO:0044433:cytoplasmic vesicle part (qval4.04E-15)', 'GO:0030117:membrane coat (qval1.58E-14)', 'GO:0072546:ER membrane protein complex (qval5.74E-14)', 'GO:1905368:peptidase complex (qval1.59E-13)', 'GO:0098791:Golgi subcompartment (qval1.8E-12)', 'GO:0098588:bounding membrane of organelle (qval3.63E-12)', 'GO:0030120:vesicle coat (qval4.07E-12)', 'GO:0030126:COPI vesicle coat (qval2.78E-11)', 'GO:0016020:membrane (qval3.46E-11)', 'GO:0031410:cytoplasmic vesicle (qval1.17E-10)', 'GO:0097708:intracellular vesicle (qval1.18E-10)', 'GO:0031985:Golgi cisterna (qval1.46E-10)', 'GO:0031090:organelle membrane (qval1.83E-10)', 'GO:0031982:vesicle (qval6.01E-10)', 'GO:0098805:whole membrane (qval1.99E-9)', 'GO:1905369:endopeptidase complex (qval2.48E-9)', 'GO:0000502:proteasome complex (qval2.4E-9)', 'GO:0005768:endosome (qval2.44E-9)', 'GO:0031984:organelle subcompartment (qval3.11E-9)', 'GO:0044424:intracellular part (qval1.38E-8)', 'GO:0005839:proteasome core complex (qval1.14E-7)', 'GO:0005774:vacuolar membrane (qval1.14E-7)', 'GO:0044437:vacuolar part (qval1.41E-7)', 'GO:0005787:signal peptidase complex (qval2.69E-7)', 'GO:0005886:plasma membrane (qval4.08E-7)', 'GO:0005802:trans-Golgi network (qval4.07E-7)', 'GO:0000138:Golgi trans cisterna (qval1.74E-6)', 'GO:0030008:TRAPP complex (qval2.8E-6)', 'GO:1902494:catalytic complex (qval3.63E-6)', 'GO:0005789:endoplasmic reticulum membrane (qval3.77E-6)', 'GO:0044464:cell part (qval6.22E-6)', 'GO:0005801:cis-Golgi network (qval7.81E-6)', 'GO:0099023:tethering complex (qval1.06E-5)', 'GO:0031227:intrinsic component of endoplasmic reticulum membrane (qval2.8E-5)', 'GO:0019774:proteasome core complex, beta-subunit complex (qval1.44E-4)', 'GO:0071458:integral component of cytoplasmic side of endoplasmic reticulum membrane (qval1.41E-4)', 'GO:0030176:integral component of endoplasmic reticulum membrane (qval2.88E-4)', 'GO:0071556:integral component of lumenal side of endoplasmic reticulum membrane (qval4.96E-4)', 'GO:0000139:Golgi membrane (qval4.93E-4)', 'GO:0030660:Golgi-associated vesicle membrane (qval1.06E-3)', 'GO:0005773:vacuole (qval2.73E-3)', 'GO:0030054:cell junction (qval3.51E-3)', 'GO:0005911:cell-cell junction (qval3.45E-3)', 'GO:0009506:plasmodesma (qval3.38E-3)', 'GO:0019773:proteasome core complex, alpha-subunit complex (qval3.5E-3)', 'GO:0005795:Golgi stack (qval4.86E-3)', 'GO:0030127:COPII vesicle coat (qval6.5E-3)', 'GO:0005840:ribosome (qval7.12E-3)', 'GO:0005797:Golgi medial cisterna (qval7.31E-3)', 'GO:0031228:intrinsic component of Golgi membrane (qval7.57E-3)', 'GO:0030173:integral component of Golgi membrane (qval7.45E-3)', 'GO:0008250:oligosaccharyltransferase complex (qval8.54E-3)', 'GO:1990071:TRAPPII protein complex (qval8.41E-3)', 'GO:0070971:endoplasmic reticulum exit site (qval9.84E-3)', 'GO:0005793:endoplasmic reticulum-Golgi intermediate compartment (qval9.7E-3)', 'GO:0022626:cytosolic ribosome (qval1.25E-2)', 'GO:0000137:Golgi cis cisterna (qval1.32E-2)']</t>
        </is>
      </c>
    </row>
    <row r="21">
      <c r="A21" s="1" t="n">
        <v>20</v>
      </c>
      <c r="B21" t="n">
        <v>22284</v>
      </c>
      <c r="C21" t="n">
        <v>4255</v>
      </c>
      <c r="D21" t="n">
        <v>91</v>
      </c>
      <c r="E21" t="n">
        <v>8190</v>
      </c>
      <c r="F21" t="n">
        <v>559</v>
      </c>
      <c r="G21" t="n">
        <v>3174</v>
      </c>
      <c r="H21" t="n">
        <v>65</v>
      </c>
      <c r="I21" t="n">
        <v>318</v>
      </c>
      <c r="J21" s="2" t="n">
        <v>-3333</v>
      </c>
      <c r="K21" t="n">
        <v>0.339</v>
      </c>
      <c r="L21" t="inlineStr">
        <is>
          <t>AAO1,ABCC14,ABCI19,ABF2,ABI1,ACG12,ACS10,ACX1,AE7,AGD14,AGL18,AGL27,AGP12,AHK3,AHL,AHL19,AHL2,AIRP1,AL4,AL7,ALB3,ALDH2B7,AMT2,ANAC041,ANAC052,ANAC083,APR1,APS1,APUM2,APUM5,ARD3,ARD4,ARF5,ASF1A,AT1G01725,AT1G01990,AT1G03290,AT1G03740,AT1G04945,AT1G05060,AT1G05120,AT1G06550,AT1G07200,AT1G07870,AT1G08315,AT1G08845,AT1G11170,AT1G13195,AT1G13360,AT1G15030,AT1G15420,AT1G16210,AT1G16320,AT1G18720,AT1G19540,AT1G22410,AT1G23040,AT1G26580,AT1G27030,AT1G27150,AT1G28190,AT1G28680,AT1G29195,AT1G32700,AT1G33055,AT1G33110,AT1G48450,AT1G48860,AT1G50020,AT1G50570,AT1G50590,AT1G53460,AT1G54570,AT1G55152,AT1G55680,AT1G56145,AT1G56610,AT1G58235,AT1G60730,AT1G61890,AT1G62840,AT1G63720,AT1G64610,AT1G64840,AT1G67210,AT1G68660,AT1G71080,AT1G71240,AT1G71710,AT1G71840,AT1G72040,AT1G73350,AT1G73390,AT1G75170,AT1G76810,AT1G77540,AT1G77930,AT1G78420,AT1G79020,AT2G01818,AT2G02370,AT2G04400,AT2G14850,AT2G15910,AT2G16710,AT2G17240,AT2G17350,AT2G17990,AT2G18860,AT2G20400,AT2G20920,AT2G22680,AT2G23090,AT2G23120,AT2G26920,AT2G27290,AT2G28540,AT2G30550,AT2G30700,AT2G30720,AT2G31130,AT2G32090,AT2G32240,AT2G36220,AT2G38180,AT2G38240,AT2G38370,AT2G38450,AT2G38800,AT2G39725,AT2G41050,AT2G42150,AT2G42975,AT2G43120,AT2G44820,AT2G45300,AT2G46080,AT2G46550,AT2G47820,AT3G03970,AT3G04000,AT3G04500,AT3G06270,AT3G06620,AT3G07700,AT3G07760,AT3G07910,AT3G08640,AT3G09010,AT3G09085,AT3G10970,AT3G11340,AT3G11450,AT3G13040,AT3G13670,AT3G13910,AT3G15080,AT3G15180,AT3G15590,AT3G15770,AT3G16800,AT3G18640,AT3G19520,AT3G19990,AT3G20490,AT3G24740,AT3G25840,AT3G26730,AT3G27270,AT3G28690,AT3G47550,AT3G47680,AT3G49601,AT3G49645,AT3G50880,AT3G50910,AT3G51530,AT3G52230,AT3G52870,AT3G53540,AT3G55390,AT3G57880,AT3G59840,AT3G60450,AT3G60690,AT3G60810,AT3G62140,AT3G62190,AT4G01960,AT4G02920,AT4G03180,AT4G09830,AT4G10970,AT4G11175,AT4G13530,AT4G15260,AT4G16530,AT4G17085,AT4G17900,AT4G19140,AT4G19390,AT4G22530,AT4G22610,AT4G23050,AT4G23493,AT4G25680,AT4G26060,AT4G26180,AT4G26190,AT4G27745,AT4G30350,AT4G30630,AT4G31390,AT4G31510,AT4G31860,AT4G33540,AT4G33565,AT4G33890,AT4G33905,AT4G34280,AT4G34881,AT4G36980,AT4G38980,AT4G39140,AT5G01850,AT5G03560,AT5G03905,AT5G05200,AT5G05210,AT5G05790,AT5G06110,AT5G06280,AT5G07890,AT5G08230,AT5G09620,AT5G11840,AT5G12190,AT5G13590,AT5G14105,AT5G14140,AT5G17460,AT5G19430,AT5G19855,AT5G21020,AT5G21090,AT5G23760,AT5G24320,AT5G24670,AT5G24690,AT5G25520,AT5G25770,AT5G30490,AT5G35732,AT5G37550,AT5G38890,AT5G40470,AT5G41020,AT5G41350,AT5G41400,AT5G42050,AT5G43260,AT5G44180,AT5G46840,AT5G47060,AT5G47860,AT5G53440,AT5G54145,AT5G54930,AT5G55200,AT5G55860,AT5G56240,AT5G57120,AT5G57565,AT5G57860,AT5G57887,AT5G58200,AT5G58375,AT5G58620,AT5G58787,AT5G58950,AT5G61820,AT5G66052,AT5G66600,ATB2,ATCSA-1,ATG8B,ATG8G,ATHB-6,ATHB-7,ATJ10,ATJ20,ATJ3,ATL45,ATMYB65,ATTIL,ATY1', "B''ALPHA", 'BASS3,BBD1,BBD2,BCAT3,BGLU46,BHLH27,BHLH68,BHLH7,BPC4,BPC6,BPS1,CAD5,CAF1-6,CBP60A,CBSDUF3,CCA1,CCOAOMT1,CFIS1,CID7,CIPK14,CIPK15,CIPK6,CKB1,CKL13,CLC2,CMTA6,COR47,COX17-1,CP31B,CP5,CPFTSY,CPK13,CRK2,CRK28,CRK29,CYP28,CYP705A1,CYP94B3,D14,DAR1,DAR4,DHNAT2,DI19-2,DOT2,DRP1E,DSPTP1B,EBF1,EBF2,ECT2,ECT4,EIF4G,EIL3,ELF5A-3,EMB1241,EMF1,ERD10,ERF3,ERF4,FD3,FDH1,FRS2,FTRA2,GCL1,GDPD4,GID1A,GPK1,GPX6,GRXS16,GSH2,GSTU17,GSTU24,GSTU6,GT-3B,GTB1,GTE11,GUN1,HAB1,HISN5B,HMGB1,HSFA4A,HST,HVA22D,IAA13,IAA9,IBR3,IDD1,ILL1,ILL4,IMDH3,ISCA,ISPH,ISU1,KIN2,KINB3,KING1,KNAT3,LACS8,LBD41,LOG1,LOG2,LRR XI-23,LSH9,LSM1B,LSM3B,LTI78,LUG,MAF3,MAP65-7,MAPKKK17,MBD1,MBD10,MED33A,MED9,MLO8,MORF3,MOS11,MPK18,MRB1,MRD1,MRPL11,MRS2-1,MSL10,MSR4,MSRB1,MUB4,MYB33,NAC019,NCBP,NEK2,NET1D,NFYA1,NFYA3,NFYB1,NFYC9,NHL1,NPF8.1,NPL41,NQR,NRAMP4,NRP2,NRPB4,NRPB6A,NRPB7,NTMC2T5.1,NUDT15,OBE1,OBE4,OR23,PAPS2,PCO5,PDS,PDS1,PDV2,PEX12,PHO1;H3,PIP5K1,PLC4,POT6,PP2A11,PPC3-1.2,PPC6-1,PRN1,PRS1,PRT6,PSK3,PUB2,PVA41,PYM,Phox4,RAP2-12,RAP2-4,RAP2-6,RBK1,RD2,RH13,RH42,RHC1A,RIE1,RIN2,RNR2A,RPL10C,RPL39B,RPT1B,RRF,RSZ21,RVE2,RVE5,SAP4,SAT32,SCE1,SDRB,SEN1,SFH5,SK1,SKIP,SKIP22,SKIP24,SKIP34,SKIP5,SKIP8,SLT1,SMC5,SMP1,SMP2,SMR2,SNRNP31,SPE2,SPS1,SR30,SRR1,SSL8,SSP5,STR4A,SVB,SWC2,T5E8_100,TAAC,TATA,TEM1,TGA5,TIC20-II,TOC132,TOC159,TOM9-1,TOPP3,TOPP4,TRP1,TRX3,TSB1,TTM3,TZP,U2AF35A', "U2B''", 'UBA2A,UBL5,UBP1B,UBP2,UBP24,UGE5,UGT71C5,UGT72B1,UGT76C2,UGT89A2,UPF3,UPL5,VIP1,VIP2,VNI1,VOZ1,VPS32.2,WAP,WRKY32,WRKY39,WRKY4,WVD2,XBAT31,XERO2,XI-1,ZDS1,ZEP,ZIF1,emb1303</t>
        </is>
      </c>
      <c r="M21" t="inlineStr">
        <is>
          <t>[(0, 65), (0, 66), (0, 81), (0, 82), (0, 84), (0, 90), (2, 10), (2, 16), (2, 18), (2, 34), (2, 39), (2, 46), (2, 53), (2, 65), (2, 66), (2, 81), (2, 82), (2, 84), (2, 90), (3, 65), (4, 46), (4, 65), (4, 66), (4, 81), (4, 82), (4, 84), (4, 90), (5, 65), (5, 81), (5, 82), (5, 84), (5, 90), (6, 10), (6, 16), (6, 18), (6, 34), (6, 39), (6, 46), (6, 53), (6, 65), (6, 66), (6, 81), (6, 82), (6, 84), (6, 90), (7, 10), (7, 16), (7, 39), (7, 46), (7, 53), (7, 65), (7, 66), (7, 81), (7, 82), (7, 84), (7, 90), (12, 65), (12, 66), (12, 81), (12, 84), (12, 90), (15, 65), (15, 81), (19, 65), (20, 39), (20, 46), (20, 65), (20, 66), (20, 81), (20, 82), (20, 84), (20, 90), (21, 10), (21, 16), (21, 18), (21, 39), (21, 46), (21, 53), (21, 65), (21, 66), (21, 81), (21, 82), (21, 84), (21, 90), (25, 65), (25, 66), (25, 81), (25, 84), (25, 90), (26, 81), (28, 65), (28, 66), (28, 81), (28, 84), (28, 90), (31, 10), (31, 11), (31, 14), (31, 16), (31, 18), (31, 22), (31, 34), (31, 39), (31, 46), (31, 47), (31, 53), (31, 62), (31, 65), (31, 66), (31, 72), (31, 81), (31, 82), (31, 84), (31, 86), (31, 90), (33, 65), (35, 18), (35, 46), (35, 65), (35, 66), (35, 81), (35, 82), (35, 84), (35, 90), (37, 65), (37, 66), (37, 81), (37, 84), (37, 90), (40, 65), (40, 81), (40, 90), (42, 81), (44, 65), (44, 81), (44, 90), (48, 10), (48, 11), (48, 16), (48, 18), (48, 34), (48, 39), (48, 46), (48, 53), (48, 65), (48, 66), (48, 81), (48, 82), (48, 84), (48, 90), (49, 10), (49, 16), (49, 18), (49, 39), (49, 46), (49, 65), (49, 66), (49, 81), (49, 82), (49, 84), (49, 90), (50, 81), (55, 81), (56, 10), (56, 16), (56, 18), (56, 39), (56, 46), (56, 53), (56, 65), (56, 66), (56, 81), (56, 82), (56, 84), (56, 90), (57, 65), (57, 66), (57, 81), (57, 82), (57, 84), (57, 90), (60, 39), (60, 46), (60, 65), (60, 66), (60, 81), (60, 82), (60, 84), (60, 90), (61, 65), (63, 10), (63, 16), (63, 65), (63, 66), (63, 81), (63, 82), (63, 84), (63, 90), (64, 81), (67, 10), (67, 11), (67, 16), (67, 18), (67, 34), (67, 39), (67, 46), (67, 53), (67, 65), (67, 66), (67, 81), (67, 82), (67, 84), (67, 90), (68, 65), (69, 10), (69, 16), (69, 39), (69, 46), (69, 65), (69, 66), (69, 81), (69, 82), (69, 84), (69, 90), (70, 10), (70, 16), (70, 39), (70, 46), (70, 65), (70, 66), (70, 81), (70, 82), (70, 84), (70, 90), (71, 81), (73, 39), (73, 46), (73, 65), (73, 66), (73, 81), (73, 82), (73, 84), (73, 90), (78, 65), (78, 66), (78, 81), (78, 84), (78, 90), (79, 10), (79, 11), (79, 14), (79, 16), (79, 18), (79, 22), (79, 34), (79, 39), (79, 46), (79, 47), (79, 53), (79, 65), (79, 66), (79, 72), (79, 81), (79, 82), (79, 84), (79, 86), (79, 90), (80, 65), (80, 81), (83, 65), (83, 81), (83, 84), (83, 90), (85, 10), (85, 11), (85, 14), (85, 16), (85, 18), (85, 22), (85, 34), (85, 39), (85, 46), (85, 47), (85, 53), (85, 62), (85, 65), (85, 66), (85, 72), (85, 81), (85, 82), (85, 84), (85, 86), (85, 90), (88, 65), (88, 81), (88, 82), (88, 84), (88, 90), (89, 10), (89, 11), (89, 14), (89, 16), (89, 18), (89, 22), (89, 34), (89, 39), (89, 46), (89, 47), (89, 53), (89, 62), (89, 65), (89, 66), (89, 72), (89, 81), (89, 82), (89, 84), (89, 86), (89, 90)]</t>
        </is>
      </c>
      <c r="N21" t="n">
        <v>2523</v>
      </c>
      <c r="O21" t="n">
        <v>0.5</v>
      </c>
      <c r="P21" t="n">
        <v>0.9</v>
      </c>
      <c r="Q21" t="n">
        <v>3</v>
      </c>
      <c r="R21" t="n">
        <v>10000</v>
      </c>
      <c r="S21" t="inlineStr">
        <is>
          <t>06/05/2024, 15:37:10</t>
        </is>
      </c>
      <c r="T21" s="3">
        <f>hyperlink("https://spiral.technion.ac.il/results/MTAwMDAwNw==/20/GOResultsPROCESS","link")</f>
        <v/>
      </c>
      <c r="U21" t="inlineStr">
        <is>
          <t>['GO:0042221:response to chemical (qval1.85E-4)', 'GO:0001101:response to acid chemical (qval6.36E-4)', 'GO:0050896:response to stimulus (qval1.2E-3)', 'GO:0009414:response to water deprivation (qval1.78E-3)', 'GO:0009415:response to water (qval1.94E-3)', 'GO:1901700:response to oxygen-containing compound (qval3.3E-3)', 'GO:0033993:response to lipid (qval3.51E-3)', 'GO:0097305:response to alcohol (qval3.42E-3)', 'GO:0009725:response to hormone (qval3.42E-3)', 'GO:2000112:regulation of cellular macromolecule biosynthetic process (qval3.33E-3)', 'GO:0010556:regulation of macromolecule biosynthetic process (qval3.85E-3)', 'GO:0051171:regulation of nitrogen compound metabolic process (qval4.14E-3)', 'GO:0009719:response to endogenous stimulus (qval4.63E-3)', 'GO:0009737:response to abscisic acid (qval4.79E-3)', 'GO:0009628:response to abiotic stimulus (qval5.16E-3)', 'GO:0006950:response to stress (qval5.93E-3)', 'GO:0031326:regulation of cellular biosynthetic process (qval6.03E-3)', 'GO:0009648:photoperiodism (qval6.15E-3)', 'GO:0010035:response to inorganic substance (qval7.29E-3)', 'GO:0051252:regulation of RNA metabolic process (qval6.93E-3)', 'GO:0080090:regulation of primary metabolic process (qval7.58E-3)', 'GO:0009889:regulation of biosynthetic process (qval7.95E-3)', 'GO:0010468:regulation of gene expression (qval9.62E-3)', 'GO:0031323:regulation of cellular metabolic process (qval1.02E-2)', 'GO:1903506:regulation of nucleic acid-templated transcription (qval1.01E-2)', 'GO:0006355:regulation of transcription, DNA-templated (qval9.67E-3)', 'GO:2001141:regulation of RNA biosynthetic process (qval9.51E-3)', 'GO:0009423:chorismate biosynthetic process (qval1.54E-2)', 'GO:0019222:regulation of metabolic process (qval1.49E-2)', 'GO:0010033:response to organic substance (qval1.45E-2)', 'GO:1902532:negative regulation of intracellular signal transduction (qval1.64E-2)', 'GO:0019219:regulation of nucleobase-containing compound metabolic process (qval1.99E-2)', 'GO:1902182:shoot apical meristem development (qval2.66E-2)', 'GO:0048573:photoperiodism, flowering (qval4.84E-2)', 'GO:0006979:response to oxidative stress (qval4.85E-2)', 'GO:0010236:plastoquinone biosynthetic process (qval4.79E-2)', 'GO:0060255:regulation of macromolecule metabolic process (qval4.88E-2)', 'GO:0070298:negative regulation of phosphorelay signal transduction system (qval4.99E-2)', 'GO:0010105:negative regulation of ethylene-activated signaling pathway (qval4.86E-2)', 'GO:0046417:chorismate metabolic process (qval4.74E-2)', 'GO:0006970:response to osmotic stress (qval5.03E-2)', 'GO:0006470:protein dephosphorylation (qval5.31E-2)', 'GO:0009072:aromatic amino acid family metabolic process (qval5.19E-2)', 'GO:0044743:protein transmembrane import into intracellular organelle (qval5.4E-2)', 'GO:0044267:cellular protein metabolic process (qval5.65E-2)', 'GO:0042538:hyperosmotic salinity response (qval6.82E-2)', 'GO:0018920:glyphosate metabolic process (qval7.63E-2)', 'GO:0009894:regulation of catabolic process (qval7.72E-2)', 'GO:0016117:carotenoid biosynthetic process (qval8.65E-2)', 'GO:0016109:tetraterpenoid biosynthetic process (qval8.48E-2)', 'GO:0048571:long-day photoperiodism (qval8.31E-2)', 'GO:0044237:cellular metabolic process (qval9.06E-2)', 'GO:0009968:negative regulation of signal transduction (qval9.53E-2)']</t>
        </is>
      </c>
      <c r="V21" s="3">
        <f>hyperlink("https://spiral.technion.ac.il/results/MTAwMDAwNw==/20/GOResultsFUNCTION","link")</f>
        <v/>
      </c>
      <c r="W21" t="inlineStr">
        <is>
          <t>['GO:0005515:protein binding (qval2.24E-1)', 'GO:0003676:nucleic acid binding (qval3.11E-1)', 'GO:0043565:sequence-specific DNA binding (qval2.73E-1)', 'GO:0003727:single-stranded RNA binding (qval3.81E-1)', 'GO:0003866:3-phosphoshikimate 1-carboxyvinyltransferase activity (qval3.7E-1)', 'GO:0000386:second spliceosomal transesterification activity (qval3.08E-1)', 'GO:0003677:DNA binding (qval3.26E-1)']</t>
        </is>
      </c>
      <c r="X21" s="3">
        <f>hyperlink("https://spiral.technion.ac.il/results/MTAwMDAwNw==/20/GOResultsCOMPONENT","link")</f>
        <v/>
      </c>
      <c r="Y21" t="inlineStr">
        <is>
          <t>['GO:0005634:nucleus (qval7.57E-3)', 'GO:0044424:intracellular part (qval4.36E-3)', 'GO:0044464:cell part (qval1.73E-2)', 'GO:0005829:cytosol (qval6.24E-2)', 'GO:0043231:intracellular membrane-bounded organelle (qval1.64E-1)', 'GO:0043229:intracellular organelle (qval1.5E-1)']</t>
        </is>
      </c>
    </row>
    <row r="22">
      <c r="A22" s="1" t="n">
        <v>21</v>
      </c>
      <c r="B22" t="n">
        <v>22284</v>
      </c>
      <c r="C22" t="n">
        <v>4255</v>
      </c>
      <c r="D22" t="n">
        <v>91</v>
      </c>
      <c r="E22" t="n">
        <v>8190</v>
      </c>
      <c r="F22" t="n">
        <v>320</v>
      </c>
      <c r="G22" t="n">
        <v>2650</v>
      </c>
      <c r="H22" t="n">
        <v>59</v>
      </c>
      <c r="I22" t="n">
        <v>367</v>
      </c>
      <c r="J22" s="2" t="n">
        <v>-2094</v>
      </c>
      <c r="K22" t="n">
        <v>0.339</v>
      </c>
      <c r="L22" t="inlineStr">
        <is>
          <t>ABCC14,ABF2,ABI1,ABI2,ABIL4,ACC1,ACS10,ACX1,ADH1,AFP1,AGL16,AGL42,AGP12,AHK3,ALDH2B7,ALDH7B4,AMT2,ANAC083,APR1,APS1,ARSK1,ASF1A,AT1G03740,AT1G11170,AT1G13195,AT1G13360,AT1G16320,AT1G17310,AT1G22180,AT1G22470,AT1G22930,AT1G23040,AT1G23050,AT1G23120,AT1G26690,AT1G27150,AT1G28190,AT1G29195,AT1G50020,AT1G51355,AT1G53560,AT1G54570,AT1G55680,AT1G56145,AT1G60730,AT1G61590,AT1G61890,AT1G62370,AT1G66760,AT1G68500,AT1G69360,AT1G70160,AT1G78070,AT1G78420,AT2G04400,AT2G06025,AT2G15340,AT2G16790,AT2G18860,AT2G20920,AT2G23120,AT2G27290,AT2G30550,AT2G31130,AT2G31730,AT2G32150,AT2G34310,AT2G36220,AT2G38240,AT2G41050,AT2G41705,AT2G41870,AT2G42150,AT2G43540,AT2G46550,AT3G01170,AT3G05050,AT3G06620,AT3G09010,AT3G10970,AT3G11340,AT3G16800,AT3G19030,AT3G21710,AT3G22240,AT3G22600,AT3G22620,AT3G24740,AT3G25840,AT3G27270,AT3G47550,AT3G47680,AT3G48050,AT3G50910,AT3G52740,AT3G53540,AT3G55390,AT3G59210,AT3G59710,AT3G60450,AT3G60690,AT4G02920,AT4G13530,AT4G19140,AT4G19160,AT4G19390,AT4G19880,AT4G22530,AT4G22610,AT4G23050,AT4G23880,AT4G26060,AT4G28260,AT4G31860,AT4G33540,AT4G33565,AT4G38980,AT4G39140,AT5G01850,AT5G02230,AT5G05600,AT5G08230,AT5G09620,AT5G10740,AT5G12190,AT5G12340,AT5G13590,AT5G14105,AT5G17460,AT5G18130,AT5G19855,AT5G21280,AT5G23920,AT5G25280,AT5G25520,AT5G25770,AT5G26770,AT5G35732,AT5G37740,AT5G40450,AT5G41350,AT5G42655,AT5G43260,AT5G53050,AT5G53330,AT5G53440,AT5G54300,AT5G57040,AT5G57860,AT5G57887,AT5G58375,AT5G58787,AT5G61820,AT5G67370,ATG8B,ATG8E,ATG8H,ATHB-12,ATHB-6,ATHB-7,ATJ20,ATTIL,AtGUS2,AtMYB74,BBX20,BGAL16,BGLU46,BHLH125,BHLH27,BHLH7,BLH7,BOI,BPC6,BZIP25,CAD5,CBL4,CBP60A,CCX1,CIPK10,CIPK14,CIPK15,CIPK6,CKL13,CMTA5,COL13,COR47,COX17-1,CRK28,CRY2,CYP705A1,CYP94B3,DAR1,DAR4,DREB2E,ECI1,EIL3,ELM1,ERD10,ERF039,ERF113,ERF3,ERF4,EXL4,FAB1A,FAP1,FD3,FDH1,FLS3,GDPD4,GGH1,GPDHC1,GPK1,GRXC6,GSO1,GSTU17,GSTU18,GSTU24,HAB1,HACL,HAI1,HAT22,HST,HTA12,HVA22D,IAA16,ILL4,IQD22,ISPH,ISU1,KING1,KNAT3,LEA4-5,LOG1,LOG2,LRR XI-23,LSH9,LTI78,MAP65-7,MAPKKK17,MARD1,MBF1B,MLP165,MRS2-1,MSL10,MSL4,MSL6,MSR4,MSRB6,MYB92,NAC029,NAC072,NCED3,NEK2,NET1D,NHL1,NTMC2T5.1,NUDT18,OBE1,OR23,P4H9,PAHX,PDS1,PER32,PER62,PIP5K1,PLC4,POT6,PP2A11,PPC3-1.2,PPC6-1,PRS1,PTI12,PUB2,PVA41,PYM,Phox4,RAB18,RALF1,RAP2-12,RAP2-4,RAP2-6,RAX2,RBOHB,RH42,RHF2A,RIE1,RIN2,RPL10C,RPT1B,RTFL17,RTNLB1,RVE2,RVE8,SAP4,SAP5,SAP9,SAT32,SAUR41,SCPL12,SFH5,SK1,SKIP5,SPE2,SR30,SRX,SSP5,TEM1,TFB1-3,TGA10,TOPP3,TPS10,TRB2,TSB1,UBL5,UGT72B1,UGT89A2,UPF3,WAP,WVD2,XERO2</t>
        </is>
      </c>
      <c r="M22" t="inlineStr">
        <is>
          <t>[(2, 10), (2, 16), (2, 39), (2, 65), (2, 66), (2, 74), (2, 81), (2, 82), (2, 84), (4, 65), (6, 10), (6, 16), (6, 32), (6, 34), (6, 39), (6, 41), (6, 65), (6, 66), (6, 74), (6, 81), (6, 82), (6, 84), (6, 90), (7, 10), (7, 39), (7, 65), (7, 74), (7, 81), (7, 82), (9, 65), (9, 81), (9, 82), (12, 39), (12, 65), (12, 81), (12, 82), (12, 84), (13, 10), (13, 39), (13, 65), (13, 74), (13, 81), (13, 82), (15, 65), (17, 39), (17, 65), (17, 81), (17, 82), (20, 39), (20, 65), (20, 82), (21, 10), (21, 39), (21, 65), (21, 81), (21, 82), (26, 10), (26, 16), (26, 32), (26, 34), (26, 39), (26, 41), (26, 65), (26, 66), (26, 74), (26, 81), (26, 82), (26, 84), (26, 90), (28, 10), (28, 16), (28, 32), (28, 34), (28, 39), (28, 41), (28, 65), (28, 66), (28, 74), (28, 81), (28, 82), (28, 84), (28, 90), (30, 10), (30, 39), (30, 65), (30, 74), (30, 81), (30, 82), (30, 84), (31, 10), (31, 16), (31, 32), (31, 34), (31, 39), (31, 41), (31, 65), (31, 66), (31, 74), (31, 81), (31, 82), (31, 84), (31, 90), (35, 10), (35, 16), (35, 32), (35, 34), (35, 39), (35, 41), (35, 65), (35, 66), (35, 74), (35, 81), (35, 82), (35, 84), (35, 90), (37, 10), (37, 16), (37, 32), (37, 34), (37, 39), (37, 41), (37, 65), (37, 66), (37, 74), (37, 81), (37, 82), (37, 84), (37, 90), (38, 10), (38, 39), (38, 65), (38, 74), (38, 81), (38, 82), (38, 84), (40, 10), (40, 16), (40, 39), (40, 65), (40, 66), (40, 74), (40, 81), (40, 82), (40, 84), (40, 90), (42, 10), (42, 16), (42, 32), (42, 34), (42, 39), (42, 65), (42, 66), (42, 74), (42, 81), (42, 82), (42, 84), (42, 90), (44, 10), (44, 16), (44, 32), (44, 39), (44, 65), (44, 66), (44, 74), (44, 81), (44, 82), (44, 84), (44, 90), (45, 39), (45, 65), (45, 74), (45, 82), (48, 10), (48, 16), (48, 39), (48, 65), (48, 66), (48, 74), (48, 81), (48, 82), (48, 84), (48, 90), (49, 10), (49, 16), (49, 32), (49, 39), (49, 41), (49, 65), (49, 66), (49, 74), (49, 81), (49, 82), (49, 84), (49, 90), (51, 10), (51, 39), (51, 65), (51, 74), (51, 81), (51, 82), (51, 84), (52, 39), (52, 65), (52, 81), (52, 82), (54, 39), (54, 65), (54, 82), (55, 10), (55, 16), (55, 32), (55, 34), (55, 39), (55, 41), (55, 65), (55, 66), (55, 74), (55, 81), (55, 82), (55, 84), (55, 90), (56, 10), (56, 16), (56, 39), (56, 65), (56, 66), (56, 81), (56, 82), (56, 84), (56, 90), (57, 10), (57, 16), (57, 39), (57, 65), (57, 81), (57, 82), (57, 84), (58, 10), (58, 16), (58, 39), (58, 65), (58, 74), (58, 81), (58, 82), (58, 84), (60, 10), (60, 39), (60, 65), (60, 66), (60, 74), (60, 81), (60, 82), (60, 84), (63, 10), (63, 65), (64, 10), (64, 16), (64, 32), (64, 34), (64, 39), (64, 41), (64, 65), (64, 66), (64, 74), (64, 81), (64, 82), (64, 84), (64, 90), (67, 10), (67, 16), (67, 32), (67, 34), (67, 39), (67, 41), (67, 65), (67, 66), (67, 74), (67, 81), (67, 82), (67, 84), (67, 90), (68, 65), (69, 10), (69, 39), (69, 65), (69, 66), (69, 74), (69, 81), (69, 82), (70, 39), (70, 65), (70, 82), (73, 39), (73, 65), (73, 82), (78, 10), (78, 39), (78, 65), (78, 74), (78, 81), (78, 82), (78, 84), (79, 10), (79, 16), (79, 32), (79, 34), (79, 39), (79, 41), (79, 65), (79, 66), (79, 74), (79, 81), (79, 82), (79, 84), (79, 90), (80, 10), (80, 16), (80, 32), (80, 39), (80, 41), (80, 65), (80, 66), (80, 74), (80, 81), (80, 82), (80, 84), (80, 90), (83, 10), (83, 16), (83, 32), (83, 34), (83, 39), (83, 41), (83, 65), (83, 66), (83, 74), (83, 81), (83, 82), (83, 84), (83, 90), (85, 10), (85, 16), (85, 32), (85, 34), (85, 39), (85, 41), (85, 65), (85, 66), (85, 74), (85, 81), (85, 82), (85, 84), (85, 90), (88, 65), (89, 10), (89, 16), (89, 32), (89, 34), (89, 39), (89, 41), (89, 65), (89, 66), (89, 74), (89, 81), (89, 82), (89, 84), (89, 90)]</t>
        </is>
      </c>
      <c r="N22" t="n">
        <v>5355</v>
      </c>
      <c r="O22" t="n">
        <v>0.5</v>
      </c>
      <c r="P22" t="n">
        <v>0.95</v>
      </c>
      <c r="Q22" t="n">
        <v>3</v>
      </c>
      <c r="R22" t="n">
        <v>10000</v>
      </c>
      <c r="S22" t="inlineStr">
        <is>
          <t>06/05/2024, 15:37:22</t>
        </is>
      </c>
      <c r="T22" s="3">
        <f>hyperlink("https://spiral.technion.ac.il/results/MTAwMDAwNw==/21/GOResultsPROCESS","link")</f>
        <v/>
      </c>
      <c r="U22" t="inlineStr">
        <is>
          <t>['GO:0097305:response to alcohol (qval8.9E-9)', 'GO:0033993:response to lipid (qval8.59E-9)', 'GO:0009737:response to abscisic acid (qval1.38E-8)', 'GO:0009414:response to water deprivation (qval3.95E-8)', 'GO:0009415:response to water (qval4.56E-8)', 'GO:0001101:response to acid chemical (qval2.62E-6)', 'GO:0050896:response to stimulus (qval1.13E-5)', 'GO:0009725:response to hormone (qval1.67E-5)', 'GO:0009719:response to endogenous stimulus (qval2.85E-5)', 'GO:0042221:response to chemical (qval4.33E-5)', 'GO:1901700:response to oxygen-containing compound (qval2.28E-4)', 'GO:0010033:response to organic substance (qval2.13E-4)', 'GO:0009628:response to abiotic stimulus (qval2.52E-4)', 'GO:0006970:response to osmotic stress (qval2.39E-4)', 'GO:0006950:response to stress (qval2.6E-4)', 'GO:0010035:response to inorganic substance (qval6.08E-4)', 'GO:0009651:response to salt stress (qval6.51E-3)', 'GO:0009409:response to cold (qval1.97E-2)', 'GO:0010150:leaf senescence (qval5.11E-2)', 'GO:0042538:hyperosmotic salinity response (qval7.49E-2)', 'GO:0090693:plant organ senescence (qval7.14E-2)', 'GO:0006470:protein dephosphorylation (qval1.18E-1)', 'GO:0006972:hyperosmotic response (qval1.24E-1)', 'GO:0009266:response to temperature stimulus (qval1.32E-1)', 'GO:0008150:biological_process (qval1.41E-1)', 'GO:0007568:aging (qval1.86E-1)', 'GO:0006796:phosphate-containing compound metabolic process (qval1.8E-1)', 'GO:0009968:negative regulation of signal transduction (qval1.77E-1)', 'GO:0009738:abscisic acid-activated signaling pathway (qval1.82E-1)']</t>
        </is>
      </c>
      <c r="V22" s="3">
        <f>hyperlink("https://spiral.technion.ac.il/results/MTAwMDAwNw==/21/GOResultsFUNCTION","link")</f>
        <v/>
      </c>
      <c r="W22" t="inlineStr">
        <is>
          <t>['GO:0004722:protein serine/threonine phosphatase activity (qval1.32E-2)', 'GO:0004721:phosphoprotein phosphatase activity (qval1.55E-1)', 'GO:0008381:mechanosensitive ion channel activity (qval2.1E-1)', 'GO:0000981:DNA-binding transcription factor activity, RNA polymerase II-specific (qval6.39E-1)']</t>
        </is>
      </c>
      <c r="X22" s="3">
        <f>hyperlink("https://spiral.technion.ac.il/results/MTAwMDAwNw==/21/GOResultsCOMPONENT","link")</f>
        <v/>
      </c>
      <c r="Y22" t="inlineStr">
        <is>
          <t>['GO:1903293:phosphatase complex (qval6.02E-2)', 'GO:0008287:protein serine/threonine phosphatase complex (qval3.01E-2)']</t>
        </is>
      </c>
    </row>
    <row r="23">
      <c r="A23" s="1" t="n">
        <v>22</v>
      </c>
      <c r="B23" t="n">
        <v>22284</v>
      </c>
      <c r="C23" t="n">
        <v>4255</v>
      </c>
      <c r="D23" t="n">
        <v>91</v>
      </c>
      <c r="E23" t="n">
        <v>8190</v>
      </c>
      <c r="F23" t="n">
        <v>564</v>
      </c>
      <c r="G23" t="n">
        <v>2950</v>
      </c>
      <c r="H23" t="n">
        <v>61</v>
      </c>
      <c r="I23" t="n">
        <v>299</v>
      </c>
      <c r="J23" s="2" t="n">
        <v>-2903</v>
      </c>
      <c r="K23" t="n">
        <v>0.34</v>
      </c>
      <c r="L23" t="inlineStr">
        <is>
          <t>AAE3,ABCB1,ABCC14,ABCI19,ABF4,ABI1,ABI2,ABR1,ACS10,ACX1,ADH1,ADT3,AFP1,AGD14,AGL18,AGL27,AGP12,AGP15,AHK3,AHL,AIRP1,AL4,ALB3,ALDH2B7,ALDH7B4,AML3,AMT2,ANAC083,APR1,APS1,APUM5,ARD4,ARF5,ARI1,ASF1A,ASK20,AT1G01350,AT1G01990,AT1G02610,AT1G02890,AT1G03740,AT1G07030,AT1G07200,AT1G07870,AT1G08315,AT1G08845,AT1G13195,AT1G13360,AT1G13990,AT1G15420,AT1G16210,AT1G16320,AT1G17520,AT1G22930,AT1G23040,AT1G26580,AT1G27150,AT1G27300,AT1G28190,AT1G29195,AT1G30320,AT1G33110,AT1G34300,AT1G48450,AT1G50570,AT1G50590,AT1G53050,AT1G54570,AT1G55680,AT1G56140,AT1G56145,AT1G58235,AT1G60730,AT1G60750,AT1G61690,AT1G61890,AT1G63720,AT1G66880,AT1G69060,AT1G69360,AT1G71080,AT1G71240,AT1G71310,AT1G71720,AT1G71950,AT1G73920,AT1G75170,AT1G76810,AT1G77930,AT1G78070,AT1G78420,AT1G79020,AT2G02370,AT2G04400,AT2G06025,AT2G16710,AT2G18090,AT2G18860,AT2G20560,AT2G20920,AT2G22680,AT2G22880,AT2G23090,AT2G23120,AT2G24100,AT2G26030,AT2G26920,AT2G27290,AT2G27830,AT2G30550,AT2G30720,AT2G31130,AT2G32140,AT2G32150,AT2G32240,AT2G33700,AT2G36220,AT2G37150,AT2G38240,AT2G38410,AT2G39100,AT2G39270,AT2G39725,AT2G40095,AT2G41050,AT2G42975,AT2G43120,AT2G44870,AT2G46080,AT2G46550,AT2G46735,AT2G47820,AT3G02480,AT3G03150,AT3G03970,AT3G04000,AT3G04350,AT3G06620,AT3G07565,AT3G07700,AT3G07760,AT3G09010,AT3G09085,AT3G10020,AT3G10250,AT3G10970,AT3G11340,AT3G13040,AT3G13910,AT3G16800,AT3G17670,AT3G20490,AT3G22530,AT3G24740,AT3G25840,AT3G26730,AT3G43230,AT3G47120,AT3G47160,AT3G47490,AT3G47550,AT3G47680,AT3G48050,AT3G50910,AT3G51500,AT3G51530,AT3G51890,AT3G52105,AT3G52220,AT3G52710,AT3G53540,AT3G57750,AT3G59840,AT3G60450,AT3G60690,AT3G62140,AT3G62190,AT3G62920,AT4G01895,AT4G01960,AT4G09150,AT4G13530,AT4G15120,AT4G15260,AT4G16530,AT4G16765,AT4G17140,AT4G17410,AT4G17840,AT4G17900,AT4G19140,AT4G19190,AT4G21580,AT4G22530,AT4G22610,AT4G23050,AT4G25225,AT4G25680,AT4G26060,AT4G26190,AT4G27020,AT4G29950,AT4G30240,AT4G30530,AT4G31390,AT4G31510,AT4G31860,AT4G32440,AT4G33540,AT4G33565,AT4G33890,AT4G33905,AT4G33940,AT4G34140,AT4G34280,AT4G36980,AT4G38060,AT4G38810,AT4G38980,AT5G01850,AT5G02230,AT5G03380,AT5G03560,AT5G03905,AT5G04250,AT5G05600,AT5G06110,AT5G06280,AT5G07890,AT5G08230,AT5G08535,AT5G11840,AT5G12190,AT5G13590,AT5G14105,AT5G16110,AT5G16650,AT5G17460,AT5G18400,AT5G19430,AT5G19440,AT5G19855,AT5G20610,AT5G21020,AT5G21090,AT5G21280,AT5G23590,AT5G24320,AT5G24690,AT5G25520,AT5G25770,AT5G27760,AT5G35320,AT5G35732,AT5G38895,AT5G40340,AT5G41020,AT5G41350,AT5G42050,AT5G42940,AT5G43260,AT5G44180,AT5G45030,AT5G46780,AT5G47860,AT5G48590,AT5G53050,AT5G53440,AT5G55860,AT5G56240,AT5G57123,AT5G57860,AT5G57887,AT5G57910,AT5G58200,AT5G58620,AT5G58787,AT5G58800,AT5G59490,AT5G61820,AT5G64170,AT5G64250,AT5G66052,ATG12A,ATG18F,ATG8B,ATG8E,ATG8G,ATHB-6,ATHB-7,ATJ10,ATJ20,ATL45,ATMYB65,ATTIL,ATY1', "B''ALPHA", 'BAM4,BBD2,BGLU10,BGLU46,BHLH7,BPC1,BPC6,BPM3,BPS1,CAD1,CAD5,CAF1-6,CAT1,CBL4,CBP60A,CBSDUF3,CCX2,CHIP,CIPK10,CIPK14,CIPK15,CIPK26,CKB1,CKL13,CML45,CMTA6,CNGC10,COAE,COL13,COL5,COL9,COR47,COX17-1,COX19-2,CP5,CPK13,CRK28,CRK29,CRY2,CXE6,CYP28,CYP705A1,CYP94B3,D14,DAR4,DI19-2,DOT2,DREB2E,EBF2,ECT4,EIL3,ELF5A-3,ERD10,ERF070,ERF113,ERF3,ERF4,ETFB,FAB1A,FAR1,FCA,FDH1,FES1,FRS2,FRS7,FTSH2,Fes1A,GDPD4,GGH1,GID1C,GPK1,GPX6,GRXS16,GSTU17,GSTU24,GSTU6,GT-3A,GT-3B,GUN1,HAB1,HAT22,HGO,HISN1B,HMA5,HSFA4A,HSFA4C,HST,HVA22D,IAA10,IBR3,IDD1,ILL4,ILR1,IMDH3,IQD22,ISCA,ISPH,ISU1,IVD,JAR1,KIN2,KINB3,KING1,KNAT3,LCAT4,LOG1,LOG2,LRR XI-23,LSH9,LSU3,LTI78,LUG,MAPKKK13,MAPKKK17,MBD1,MBD10,MCCA,MED19A,MED26B,MED33A,MGD1,MIP1,ML4,ML5,MLO8,MRD1,MRS2-1,MSL10,MSL6,MSR4,MTM1,MYB33,MYOB1,NAC019,NBP35,NCBP,NET1D,NFYA1,NFYA3,NFYA9,NFYB1,NFYB8,NPGR2,NPL41,NRPB7,NTMC2T5.1,NUDT15,OBE1,OBE4,OCT4,OPR1,OR23,PAH1,PANK1,PCO5,PDS1,PEPR1,PEX12,PEX19-2,PEX3-2,PHYB,PIP5K1,PIP5K9,PLC4,PNC2,POT6,PP2A11,PP2A13,PPC3-1.2,PPC6-1,PRS1,PRT6,PSK3,PUB44,PVA41,PYL5,PYM,Phox4,RABB1B,RAP2-12,RAP2-4,RAP2-6,RAP2-9,RBK1,RD19A,RD2,RH42,RIE1,RIN2,RMA1,RPL10C,RPT1B,RSZ21,RVE2,RVE4,SAG21,SAP3,SAP4,SAP5,SAP6,SAP9,SAT32,SAT5,SBP1,SDRB,SEC,SFH5,SK1,SKIP,SKIP22,SKIP24,SKIP5,SKP2B,SMP1,SMP2,SPA1,SPE2,SPHK2,SPPL4,SR30,SSP4,SSP5,STOP1,SVB,TAF1,TEM1,TFB1-3,TIFY3B,TIM14-3,TOC159,TOM20-4,TOM9-1,TOPP3,TPS10,TPS11,TPS8,TRB2,TRP1,TRX3,TSB1,TULP1,TULP9,TZP,UBC3,UBL5,UBP24,UGT72B1,UGT89A2,UNE1,UPF3,VIP1,VPS28-2,WAKL14,WAP,WRKY19,WRKY39,WRKY4,WVD2,XERO2,XI-1,ZAT6,ZDS1,ZEP,ZHD11,ZIF1,emb1303,emb1441</t>
        </is>
      </c>
      <c r="M23" t="inlineStr">
        <is>
          <t>[(2, 10), (2, 39), (2, 65), (2, 82), (6, 10), (6, 39), (6, 46), (6, 53), (6, 65), (6, 81), (6, 82), (6, 90), (7, 10), (7, 39), (7, 65), (7, 82), (21, 39), (21, 65), (25, 10), (25, 39), (25, 65), (25, 82), (26, 10), (26, 11), (26, 16), (26, 18), (26, 34), (26, 39), (26, 46), (26, 53), (26, 65), (26, 81), (26, 82), (26, 90), (28, 10), (28, 39), (28, 46), (28, 53), (28, 65), (28, 81), (28, 82), (28, 90), (31, 8), (31, 10), (31, 11), (31, 14), (31, 16), (31, 18), (31, 22), (31, 23), (31, 24), (31, 27), (31, 32), (31, 34), (31, 36), (31, 39), (31, 41), (31, 46), (31, 47), (31, 53), (31, 62), (31, 65), (31, 66), (31, 72), (31, 74), (31, 76), (31, 81), (31, 82), (31, 84), (31, 86), (31, 90), (35, 10), (35, 11), (35, 18), (35, 39), (35, 46), (35, 53), (35, 65), (35, 81), (35, 82), (35, 90), (37, 10), (37, 11), (37, 16), (37, 18), (37, 34), (37, 39), (37, 46), (37, 53), (37, 65), (37, 81), (37, 82), (37, 90), (38, 65), (40, 39), (40, 65), (42, 10), (42, 11), (42, 16), (42, 18), (42, 39), (42, 46), (42, 53), (42, 65), (42, 81), (42, 82), (42, 90), (44, 10), (44, 39), (44, 46), (44, 53), (44, 65), (44, 82), (48, 10), (48, 39), (48, 46), (48, 53), (48, 65), (48, 82), (49, 10), (49, 39), (49, 46), (49, 53), (49, 65), (49, 81), (49, 82), (49, 90), (55, 10), (55, 39), (55, 46), (55, 53), (55, 65), (55, 81), (55, 82), (56, 10), (56, 39), (56, 46), (56, 53), (56, 65), (56, 82), (57, 10), (57, 39), (57, 46), (57, 53), (57, 65), (57, 81), (57, 82), (58, 53), (58, 65), (60, 10), (60, 39), (60, 65), (60, 82), (63, 10), (63, 39), (63, 65), (63, 82), (64, 10), (64, 11), (64, 16), (64, 18), (64, 34), (64, 39), (64, 46), (64, 53), (64, 65), (64, 81), (64, 82), (64, 90), (67, 10), (67, 11), (67, 16), (67, 18), (67, 39), (67, 46), (67, 53), (67, 65), (67, 81), (67, 82), (67, 90), (69, 10), (69, 39), (69, 46), (69, 53), (69, 65), (69, 74), (69, 81), (69, 82), (78, 10), (78, 39), (78, 53), (78, 65), (78, 82), (79, 8), (79, 10), (79, 11), (79, 14), (79, 16), (79, 18), (79, 22), (79, 23), (79, 24), (79, 27), (79, 32), (79, 34), (79, 36), (79, 39), (79, 41), (79, 46), (79, 47), (79, 53), (79, 59), (79, 62), (79, 65), (79, 66), (79, 72), (79, 74), (79, 76), (79, 81), (79, 82), (79, 84), (79, 86), (79, 90), (80, 10), (80, 39), (80, 46), (80, 53), (80, 65), (80, 82), (83, 10), (83, 11), (83, 16), (83, 18), (83, 34), (83, 39), (83, 46), (83, 53), (83, 65), (83, 81), (83, 82), (83, 90), (85, 8), (85, 10), (85, 11), (85, 14), (85, 16), (85, 18), (85, 22), (85, 23), (85, 24), (85, 27), (85, 32), (85, 34), (85, 36), (85, 39), (85, 41), (85, 46), (85, 47), (85, 53), (85, 62), (85, 65), (85, 66), (85, 72), (85, 74), (85, 76), (85, 81), (85, 82), (85, 84), (85, 86), (85, 90), (89, 8), (89, 10), (89, 11), (89, 14), (89, 16), (89, 18), (89, 22), (89, 23), (89, 24), (89, 27), (89, 32), (89, 34), (89, 36), (89, 39), (89, 41), (89, 46), (89, 47), (89, 53), (89, 62), (89, 65), (89, 66), (89, 72), (89, 74), (89, 76), (89, 81), (89, 82), (89, 84), (89, 86), (89, 90)]</t>
        </is>
      </c>
      <c r="N23" t="n">
        <v>1288</v>
      </c>
      <c r="O23" t="n">
        <v>0.5</v>
      </c>
      <c r="P23" t="n">
        <v>0.9</v>
      </c>
      <c r="Q23" t="n">
        <v>3</v>
      </c>
      <c r="R23" t="n">
        <v>10000</v>
      </c>
      <c r="S23" t="inlineStr">
        <is>
          <t>06/05/2024, 15:37:34</t>
        </is>
      </c>
      <c r="T23" s="3">
        <f>hyperlink("https://spiral.technion.ac.il/results/MTAwMDAwNw==/22/GOResultsPROCESS","link")</f>
        <v/>
      </c>
      <c r="U23" t="inlineStr">
        <is>
          <t>['GO:0042221:response to chemical (qval7E-8)', 'GO:0097305:response to alcohol (qval4.1E-7)', 'GO:0009414:response to water deprivation (qval4.75E-7)', 'GO:0033993:response to lipid (qval3.75E-7)', 'GO:0009415:response to water (qval4.4E-7)', 'GO:0001101:response to acid chemical (qval5.46E-7)', 'GO:0009628:response to abiotic stimulus (qval5.3E-7)', 'GO:0009737:response to abscisic acid (qval1.27E-6)', 'GO:0009725:response to hormone (qval2.34E-6)', 'GO:0009719:response to endogenous stimulus (qval5.21E-6)', 'GO:1901700:response to oxygen-containing compound (qval4.95E-6)', 'GO:0010033:response to organic substance (qval6.92E-6)', 'GO:0050896:response to stimulus (qval8.13E-6)', 'GO:0010035:response to inorganic substance (qval4.25E-5)', 'GO:0006970:response to osmotic stress (qval9.15E-5)', 'GO:0009636:response to toxic substance (qval1.34E-4)', 'GO:0006950:response to stress (qval2.28E-4)', 'GO:1901562:response to paraquat (qval6.54E-4)', 'GO:0070887:cellular response to chemical stimulus (qval1.15E-3)', 'GO:0000398:mRNA splicing, via spliceosome (qval4.19E-3)', 'GO:0000377:RNA splicing, via transesterification reactions with bulged adenosine as nucleophile (qval5.06E-3)', 'GO:0000375:RNA splicing, via transesterification reactions (qval4.83E-3)', 'GO:0051716:cellular response to stimulus (qval4.65E-3)', 'GO:0006464:cellular protein modification process (qval4.99E-3)', 'GO:0036211:protein modification process (qval4.79E-3)', 'GO:0071453:cellular response to oxygen levels (qval7.93E-3)', 'GO:0070482:response to oxygen levels (qval8.16E-3)', 'GO:0044267:cellular protein metabolic process (qval8.63E-3)', 'GO:0048583:regulation of response to stimulus (qval8.47E-3)', 'GO:0009651:response to salt stress (qval8.87E-3)', 'GO:1901564:organonitrogen compound metabolic process (qval1.33E-2)', 'GO:0019538:protein metabolic process (qval1.29E-2)', 'GO:0008380:RNA splicing (qval1.35E-2)', 'GO:0031323:regulation of cellular metabolic process (qval1.67E-2)', 'GO:0001666:response to hypoxia (qval1.63E-2)', 'GO:0071456:cellular response to hypoxia (qval1.73E-2)', 'GO:0009605:response to external stimulus (qval1.78E-2)', 'GO:0036293:response to decreased oxygen levels (qval1.78E-2)', 'GO:0051171:regulation of nitrogen compound metabolic process (qval1.75E-2)', 'GO:0009635:response to herbicide (qval1.72E-2)', 'GO:0036294:cellular response to decreased oxygen levels (qval1.71E-2)', 'GO:1901404:regulation of tetrapyrrole catabolic process (qval2.15E-2)', 'GO:0010271:regulation of chlorophyll catabolic process (qval2.1E-2)', 'GO:0048519:negative regulation of biological process (qval3.06E-2)', 'GO:0016567:protein ubiquitination (qval3.43E-2)', 'GO:0050789:regulation of biological process (qval3.37E-2)', 'GO:2000241:regulation of reproductive process (qval3.46E-2)', 'GO:0006995:cellular response to nitrogen starvation (qval3.63E-2)', 'GO:0006979:response to oxidative stress (qval3.84E-2)', 'GO:0043412:macromolecule modification (qval4.23E-2)', 'GO:0090056:regulation of chlorophyll metabolic process (qval4.18E-2)', 'GO:0006397:mRNA processing (qval4.28E-2)', 'GO:0006470:protein dephosphorylation (qval4.46E-2)', 'GO:0009637:response to blue light (qval4.38E-2)', 'GO:1901401:regulation of tetrapyrrole metabolic process (qval4.7E-2)', 'GO:0050794:regulation of cellular process (qval4.81E-2)', 'GO:0009266:response to temperature stimulus (qval4.79E-2)', 'GO:0070647:protein modification by small protein conjugation or removal (qval4.75E-2)', 'GO:2000112:regulation of cellular macromolecule biosynthetic process (qval4.83E-2)', 'GO:0032446:protein modification by small protein conjugation (qval5.01E-2)', 'GO:0080090:regulation of primary metabolic process (qval5E-2)', 'GO:0010556:regulation of macromolecule biosynthetic process (qval5.52E-2)', 'GO:0071496:cellular response to external stimulus (qval6.13E-2)', 'GO:0009894:regulation of catabolic process (qval6.16E-2)', 'GO:0031326:regulation of cellular biosynthetic process (qval6.08E-2)', 'GO:0019222:regulation of metabolic process (qval6.13E-2)', 'GO:0043562:cellular response to nitrogen levels (qval6.53E-2)', 'GO:0048585:negative regulation of response to stimulus (qval6.65E-2)', 'GO:0009987:cellular process (qval6.78E-2)', 'GO:1902882:regulation of response to oxidative stress (qval6.81E-2)', 'GO:0044237:cellular metabolic process (qval7.28E-2)', 'GO:0065007:biological regulation (qval7.56E-2)', 'GO:0051606:detection of stimulus (qval7.47E-2)']</t>
        </is>
      </c>
      <c r="V23" s="3">
        <f>hyperlink("https://spiral.technion.ac.il/results/MTAwMDAwNw==/22/GOResultsFUNCTION","link")</f>
        <v/>
      </c>
      <c r="W23" t="inlineStr">
        <is>
          <t>['GO:0061630:ubiquitin protein ligase activity (qval8.51E-2)', 'GO:0004842:ubiquitin-protein transferase activity (qval4.52E-2)', 'GO:0061659:ubiquitin-like protein ligase activity (qval3.3E-2)', 'GO:0019787:ubiquitin-like protein transferase activity (qval3.03E-2)', 'GO:0004722:protein serine/threonine phosphatase activity (qval3.02E-2)', 'GO:0005515:protein binding (qval3.73E-2)', 'GO:0140096:catalytic activity, acting on a protein (qval6.28E-2)', 'GO:0004721:phosphoprotein phosphatase activity (qval1.17E-1)', 'GO:0000386:second spliceosomal transesterification activity (qval2.09E-1)']</t>
        </is>
      </c>
      <c r="X23" s="3">
        <f>hyperlink("https://spiral.technion.ac.il/results/MTAwMDAwNw==/22/GOResultsCOMPONENT","link")</f>
        <v/>
      </c>
      <c r="Y23" t="inlineStr">
        <is>
          <t>['GO:0005634:nucleus (qval6.31E-5)', 'GO:0044464:cell part (qval2.22E-3)', 'GO:0044424:intracellular part (qval3.86E-3)', 'GO:0005829:cytosol (qval1.9E-2)', 'GO:0005737:cytoplasm (qval2.04E-2)', 'GO:0016604:nuclear body (qval6.85E-2)', 'GO:0043231:intracellular membrane-bounded organelle (qval8.08E-2)', 'GO:0043227:membrane-bounded organelle (qval7.08E-2)', 'GO:1903293:phosphatase complex (qval6.61E-2)', 'GO:0008287:protein serine/threonine phosphatase complex (qval5.95E-2)', 'GO:0044451:nucleoplasm part (qval5.7E-2)', 'GO:0043229:intracellular organelle (qval7.71E-2)']</t>
        </is>
      </c>
    </row>
    <row r="24">
      <c r="A24" s="1" t="n">
        <v>23</v>
      </c>
      <c r="B24" t="n">
        <v>22284</v>
      </c>
      <c r="C24" t="n">
        <v>4255</v>
      </c>
      <c r="D24" t="n">
        <v>91</v>
      </c>
      <c r="E24" t="n">
        <v>8190</v>
      </c>
      <c r="F24" t="n">
        <v>290</v>
      </c>
      <c r="G24" t="n">
        <v>3979</v>
      </c>
      <c r="H24" t="n">
        <v>87</v>
      </c>
      <c r="I24" t="n">
        <v>669</v>
      </c>
      <c r="J24" s="2" t="n">
        <v>-2565</v>
      </c>
      <c r="K24" t="n">
        <v>0.342</v>
      </c>
      <c r="L24" t="inlineStr">
        <is>
          <t>5PTASE13,AAE7,ABCB5,ACA9,AGD12,AGD13,AHA7,ALIS3,AMC1,AMC5,AP180,ARPC4,ARPC5A,ASK8,AT1G04280,AT1G04700,AT1G14010,AT1G14170,AT1G18180,AT1G18940,AT1G21370,AT1G22750,AT1G27500,AT1G30540,AT1G31750,AT1G32950,AT1G34750,AT1G43670,AT1G47570,AT1G47610,AT1G50290,AT1G52155,AT1G53340,AT1G53710,AT1G54215,AT1G56080,AT1G56220,AT1G59725,AT1G61860,AT1G71530,AT1G71780,AT1G71940,AT1G72690,AT1G72870,AT1G73860,AT1G79910,AT1G79970,AT1G80200,AT2G01540,AT2G04680,AT2G05160,AT2G17590,AT2G18876,AT2G19060,AT2G19160,AT2G21840,AT2G21850,AT2G25240,AT2G27080,AT2G29620,AT2G31710,AT2G32380,AT2G34910,AT2G35736,AT2G37290,AT2G37370,AT2G37670,AT2G38500,AT2G39518,AT2G39690,AT2G39805,AT2G41970,AT2G47530,AT3G05990,AT3G07900,AT3G08650,AT3G09925,AT3G11800,AT3G12540,AT3G15290,AT3G17090,AT3G21340,AT3G22570,AT3G22750,AT3G22845,AT3G23175,AT3G23190,AT3G23870,AT3G27470,AT3G29075,AT3G45090,AT3G51330,AT3G54040,AT3G54580,AT3G59830,AT3G60540,AT4G00300,AT4G01350,AT4G02370,AT4G06536,AT4G14390,AT4G14780,AT4G15545,AT4G16444,AT4G19200,AT4G21720,AT4G22666,AT4G23470,AT4G23885,AT4G24026,AT4G25070,AT4G25940,AT4G26910,AT4G27290,AT4G28550,AT4G29550,AT4G31020,AT4G31080,AT4G31250,AT4G38790,AT5G01010,AT5G01280,AT5G01610,AT5G05500,AT5G06800,AT5G15640,AT5G16900,AT5G17390,AT5G18910,AT5G21080,AT5G25820,AT5G26010,AT5G28630,AT5G32440,AT5G35460,AT5G36260,AT5G37480,AT5G40510,AT5G40860,AT5G42460,AT5G43230,AT5G43400,AT5G45000,AT5G45370,AT5G45840,AT5G48657,AT5G49760,AT5G51380,AT5G52880,AT5G52990,AT5G54100,AT5G54780,AT5G55060,AT5G61260,AT5G61350,AT5G61360,ATARFB1B,ATEXO70B2,ATEXO70C1,ATG12B,ATL11,ATPHOS34,AtGH9C1', "B''DELTA", 'BHLH54,BHLH82,BHLH85,BIG4,CAF1-10,CBL6,CDS3,CKL6,CML18,CNGC14,CNGC9,CPK11,CPK2,CPK27,CPK4,CPK9,CRCK1,CRK6,CSLC12,CSLD2,CYP89A7,DGS1,DRP1B,DUR,EIL2,ELF5A-1,EXPA18,EXPA7,FH16,FIM3,FIM5,FLCY,GDI1,GER1,GLX2-5,GN,GPX5,HIR4,HPR3,HSP70-16,IDH2,KAPP,KCBP,KOR2,LAC9,LLG1,LPLAT1,LRX1,LUL2,MAG,MLO15,MOB1B,MRH2,MSRA1,MTPC1,NADP-ME3,NAP1;4,NHX1,NPF5.13,NTMC2T6.1,OPT7,ORP1A,ORP3A,P4H2,PAM1,PARP2,PAT04,PDE225,PER51,PER60,PER7,PERK13,PGSIP7,PH1,PIRL2,PIRL9,PLP8,PME24,PRO4,PUB52,PUB53,RABA1F,RABG2,RABH1C,RABH1D,RBL6,RBOHG,RBOHI,REN1,RGP2,RGXT3,RHS16,RHS17,ROH1,ROPGAP5,ROPGEF10,ROPGEF12,ROPGEF4,RSH4,RTNLB5,SBH1,SFH1,SFH14,SKIP28,SP2L,STR19,SULTR1;1,SWEET16,SYP52,TET12,TIF4A-3,TOM1,TOM2A,TOM2AH1,TPR14,UBC23,UBC6,UGT71C2,UXS4,VAMP722,VPS20.2,WEL2,WRKY14,ZIP2,ZIP3,emb1067</t>
        </is>
      </c>
      <c r="M24" t="inlineStr">
        <is>
          <t>[(0, 15), (0, 20), (0, 21), (0, 31), (0, 56), (0, 73), (0, 85), (0, 89), (1, 15), (1, 20), (1, 31), (1, 73), (1, 85), (1, 89), (2, 15), (2, 20), (2, 31), (2, 56), (2, 73), (2, 85), (2, 89), (3, 15), (3, 20), (3, 31), (3, 73), (3, 85), (3, 89), (4, 15), (4, 20), (4, 31), (4, 56), (4, 73), (4, 85), (4, 89), (5, 15), (5, 20), (5, 31), (5, 56), (5, 73), (5, 85), (5, 89), (6, 20), (6, 31), (6, 56), (6, 73), (6, 85), (6, 89), (7, 15), (7, 20), (7, 31), (7, 56), (7, 73), (7, 85), (7, 89), (8, 15), (8, 20), (8, 31), (8, 73), (8, 85), (8, 89), (9, 15), (9, 20), (9, 21), (9, 31), (9, 56), (9, 73), (9, 75), (9, 85), (9, 88), (9, 89), (10, 15), (10, 20), (10, 21), (10, 31), (10, 56), (10, 73), (10, 75), (10, 85), (10, 88), (10, 89), (11, 15), (11, 20), (11, 21), (11, 31), (11, 56), (11, 73), (11, 75), (11, 85), (11, 88), (11, 89), (12, 15), (12, 20), (12, 31), (12, 56), (12, 73), (12, 85), (12, 88), (12, 89), (13, 15), (13, 20), (13, 21), (13, 31), (13, 56), (13, 73), (13, 75), (13, 85), (13, 88), (13, 89), (14, 15), (14, 20), (14, 21), (14, 31), (14, 56), (14, 73), (14, 75), (14, 85), (14, 88), (14, 89), (16, 15), (16, 20), (16, 21), (16, 31), (16, 56), (16, 73), (16, 75), (16, 85), (16, 88), (16, 89), (17, 15), (17, 20), (17, 31), (17, 56), (17, 73), (17, 75), (17, 85), (17, 88), (17, 89), (18, 15), (18, 20), (18, 21), (18, 31), (18, 56), (18, 73), (18, 75), (18, 85), (18, 88), (18, 89), (19, 20), (19, 31), (19, 56), (19, 73), (19, 85), (19, 89), (22, 15), (22, 20), (22, 21), (22, 31), (22, 56), (22, 73), (22, 75), (22, 85), (22, 88), (22, 89), (23, 15), (23, 20), (23, 21), (23, 31), (23, 56), (23, 73), (23, 75), (23, 85), (23, 88), (23, 89), (24, 15), (24, 20), (24, 21), (24, 31), (24, 56), (24, 73), (24, 85), (24, 89), (25, 15), (25, 20), (25, 21), (25, 31), (25, 56), (25, 73), (25, 75), (25, 85), (25, 88), (25, 89), (26, 15), (26, 20), (26, 21), (26, 31), (26, 56), (26, 73), (26, 85), (26, 88), (26, 89), (27, 15), (27, 20), (27, 31), (27, 73), (27, 85), (27, 89), (28, 15), (28, 20), (28, 31), (28, 73), (28, 85), (28, 89), (29, 15), (29, 20), (29, 31), (29, 73), (29, 85), (29, 89), (30, 15), (30, 20), (30, 21), (30, 31), (30, 56), (30, 73), (30, 85), (30, 88), (30, 89), (32, 15), (32, 20), (32, 21), (32, 31), (32, 56), (32, 73), (32, 75), (32, 85), (32, 88), (32, 89), (33, 15), (33, 20), (33, 21), (33, 31), (33, 56), (33, 73), (33, 85), (33, 88), (33, 89), (34, 15), (34, 20), (34, 21), (34, 31), (34, 56), (34, 73), (34, 75), (34, 85), (34, 88), (34, 89), (35, 15), (35, 20), (35, 31), (35, 56), (35, 73), (35, 85), (35, 89), (36, 15), (36, 20), (36, 21), (36, 31), (36, 56), (36, 73), (36, 75), (36, 85), (36, 88), (36, 89), (37, 15), (37, 20), (37, 31), (37, 56), (37, 73), (37, 85), (37, 89), (38, 15), (38, 20), (38, 21), (38, 31), (38, 56), (38, 73), (38, 75), (38, 85), (38, 88), (38, 89), (39, 15), (39, 20), (39, 21), (39, 31), (39, 56), (39, 73), (39, 75), (39, 85), (39, 88), (39, 89), (40, 15), (40, 20), (40, 21), (40, 31), (40, 56), (40, 73), (40, 85), (40, 88), (40, 89), (41, 15), (41, 20), (41, 21), (41, 31), (41, 56), (41, 73), (41, 75), (41, 85), (41, 88), (41, 89), (42, 15), (42, 20), (42, 31), (42, 56), (42, 73), (42, 85), (42, 89), (43, 15), (43, 31), (43, 85), (43, 89), (44, 15), (44, 20), (44, 21), (44, 31), (44, 56), (44, 73), (44, 75), (44, 85), (44, 88), (44, 89), (45, 15), (45, 20), (45, 21), (45, 31), (45, 56), (45, 73), (45, 75), (45, 85), (45, 88), (45, 89), (46, 15), (46, 20), (46, 21), (46, 31), (46, 56), (46, 73), (46, 75), (46, 85), (46, 88), (46, 89), (47, 15), (47, 20), (47, 21), (47, 31), (47, 56), (47, 73), (47, 75), (47, 85), (47, 88), (47, 89), (49, 15), (49, 20), (49, 21), (49, 31), (49, 56), (49, 73), (49, 85), (49, 88), (49, 89), (50, 15), (50, 20), (50, 21), (50, 31), (50, 56), (50, 73), (50, 75), (50, 85), (50, 88), (50, 89), (51, 15), (51, 20), (51, 21), (51, 31), (51, 56), (51, 73), (51, 75), (51, 85), (51, 88), (51, 89), (52, 15), (52, 20), (52, 21), (52, 31), (52, 56), (52, 73), (52, 75), (52, 85), (52, 88), (52, 89), (53, 15), (53, 20), (53, 21), (53, 31), (53, 56), (53, 73), (53, 75), (53, 85), (53, 88), (53, 89), (54, 15), (54, 20), (54, 21), (54, 31), (54, 56), (54, 73), (54, 75), (54, 85), (54, 88), (54, 89), (55, 15), (55, 20), (55, 21), (55, 31), (55, 56), (55, 73), (55, 75), (55, 85), (55, 88), (55, 89), (57, 15), (57, 20), (57, 21), (57, 31), (57, 56), (57, 73), (57, 85), (57, 88), (57, 89), (58, 15), (58, 20), (58, 21), (58, 31), (58, 56), (58, 73), (58, 75), (58, 85), (58, 88), (58, 89), (59, 15), (59, 20), (59, 21), (59, 31), (59, 56), (59, 73), (59, 75), (59, 85), (59, 88), (59, 89), (61, 15), (61, 20), (61, 21), (61, 31), (61, 56), (61, 73), (61, 85), (61, 88), (61, 89), (62, 15), (62, 20), (62, 21), (62, 31), (62, 56), (62, 73), (62, 75), (62, 85), (62, 88), (62, 89), (63, 15), (63, 20), (63, 21), (63, 31), (63, 56), (63, 73), (63, 85), (63, 88), (63, 89), (64, 15), (64, 20), (64, 21), (64, 31), (64, 56), (64, 73), (64, 75), (64, 85), (64, 88), (64, 89), (65, 15), (65, 20), (65, 21), (65, 31), (65, 56), (65, 73), (65, 75), (65, 85), (65, 88), (65, 89), (66, 15), (66, 20), (66, 31), (66, 56), (66, 73), (66, 85), (66, 88), (66, 89), (67, 89), (68, 15), (68, 20), (68, 21), (68, 31), (68, 56), (68, 73), (68, 85), (68, 88), (68, 89), (69, 15), (69, 20), (69, 21), (69, 31), (69, 56), (69, 73), (69, 85), (69, 88), (69, 89), (71, 15), (71, 20), (71, 31), (71, 56), (71, 73), (71, 85), (71, 89), (72, 15), (72, 20), (72, 21), (72, 31), (72, 56), (72, 73), (72, 75), (72, 85), (72, 88), (72, 89), (74, 15), (74, 20), (74, 21), (74, 31), (74, 56), (74, 73), (74, 75), (74, 85), (74, 88), (74, 89), (76, 15), (76, 20), (76, 21), (76, 31), (76, 56), (76, 73), (76, 75), (76, 85), (76, 88), (76, 89), (77, 15), (77, 20), (77, 21), (77, 31), (77, 56), (77, 73), (77, 75), (77, 85), (77, 88), (77, 89), (78, 15), (78, 20), (78, 31), (78, 56), (78, 85), (78, 89), (80, 15), (80, 20), (80, 21), (80, 31), (80, 56), (80, 73), (80, 75), (80, 85), (80, 88), (80, 89), (81, 15), (81, 20), (81, 21), (81, 31), (81, 56), (81, 73), (81, 85), (81, 89), (82, 15), (82, 20), (82, 21), (82, 31), (82, 56), (82, 73), (82, 75), (82, 85), (82, 88), (82, 89), (83, 15), (83, 20), (83, 21), (83, 31), (83, 56), (83, 73), (83, 85), (83, 88), (83, 89), (84, 15), (84, 20), (84, 21), (84, 31), (84, 56), (84, 73), (84, 85), (84, 88), (84, 89), (86, 15), (86, 20), (86, 21), (86, 31), (86, 56), (86, 73), (86, 75), (86, 85), (86, 88), (86, 89), (87, 15), (87, 20), (87, 21), (87, 31), (87, 56), (87, 73), (87, 85), (87, 88), (87, 89), (90, 15), (90, 20), (90, 21), (90, 31), (90, 56), (90, 73), (90, 85), (90, 89)]</t>
        </is>
      </c>
      <c r="N24" t="n">
        <v>3061</v>
      </c>
      <c r="O24" t="n">
        <v>0.75</v>
      </c>
      <c r="P24" t="n">
        <v>0.95</v>
      </c>
      <c r="Q24" t="n">
        <v>3</v>
      </c>
      <c r="R24" t="n">
        <v>10000</v>
      </c>
      <c r="S24" t="inlineStr">
        <is>
          <t>06/05/2024, 15:37:46</t>
        </is>
      </c>
      <c r="T24" s="3">
        <f>hyperlink("https://spiral.technion.ac.il/results/MTAwMDAwNw==/23/GOResultsPROCESS","link")</f>
        <v/>
      </c>
      <c r="U24" t="inlineStr">
        <is>
          <t>['GO:0043547:positive regulation of GTPase activity (qval1.91E-3)', 'GO:0043087:regulation of GTPase activity (qval1.39E-3)', 'GO:0051345:positive regulation of hydrolase activity (qval1.03E-2)', 'GO:0090630:activation of GTPase activity (qval1.18E-2)', 'GO:0060560:developmental growth involved in morphogenesis (qval9.96E-3)', 'GO:0016192:vesicle-mediated transport (qval2.02E-2)', 'GO:0051336:regulation of hydrolase activity (qval1.81E-2)', 'GO:0048588:developmental cell growth (qval1.92E-2)', 'GO:0048589:developmental growth (qval2.5E-2)', 'GO:0016049:cell growth (qval2.34E-2)', 'GO:0046777:protein autophosphorylation (qval3.07E-2)', 'GO:0006793:phosphorus metabolic process (qval3.61E-2)', 'GO:0000902:cell morphogenesis (qval6.1E-2)', 'GO:0032989:cellular component morphogenesis (qval5.87E-2)', 'GO:0048767:root hair elongation (qval5.81E-2)', 'GO:0040007:growth (qval5.65E-2)', 'GO:0009826:unidimensional cell growth (qval7.9E-2)', 'GO:0043085:positive regulation of catalytic activity (qval1.01E-1)', 'GO:0018105:peptidyl-serine phosphorylation (qval9.92E-2)', 'GO:0006468:protein phosphorylation (qval9.87E-2)', 'GO:0018209:peptidyl-serine modification (qval9.65E-2)', 'GO:0045184:establishment of protein localization (qval1.03E-1)', 'GO:0015833:peptide transport (qval9.83E-2)', 'GO:0008104:protein localization (qval1.24E-1)', 'GO:0042886:amide transport (qval1.19E-1)', 'GO:0045229:external encapsulating structure organization (qval1.25E-1)', 'GO:0016310:phosphorylation (qval1.28E-1)', 'GO:0044093:positive regulation of molecular function (qval1.33E-1)', 'GO:0046786:viral replication complex formation and maintenance (qval1.77E-1)', 'GO:0071577:zinc ion transmembrane transport (qval1.8E-1)']</t>
        </is>
      </c>
      <c r="V24" s="3">
        <f>hyperlink("https://spiral.technion.ac.il/results/MTAwMDAwNw==/23/GOResultsFUNCTION","link")</f>
        <v/>
      </c>
      <c r="W24" t="inlineStr">
        <is>
          <t>['GO:0030695:GTPase regulator activity (qval8.9E-5)', 'GO:0005096:GTPase activator activity (qval2.33E-4)', 'GO:0060589:nucleoside-triphosphatase regulator activity (qval3.55E-4)', 'GO:0005516:calmodulin binding (qval5.61E-4)', 'GO:0004683:calmodulin-dependent protein kinase activity (qval1.48E-3)', 'GO:0004672:protein kinase activity (qval4.97E-3)', 'GO:0004674:protein serine/threonine kinase activity (qval4.89E-3)', 'GO:0016773:phosphotransferase activity, alcohol group as acceptor (qval5.22E-3)', 'GO:0016301:kinase activity (qval4.65E-3)', 'GO:0008047:enzyme activator activity (qval5.58E-3)', 'GO:0098772:molecular function regulator (qval1.19E-2)', 'GO:0010857:calcium-dependent protein kinase activity (qval1.1E-2)', 'GO:0009931:calcium-dependent protein serine/threonine kinase activity (qval1.02E-2)', 'GO:0051020:GTPase binding (qval1.48E-2)', 'GO:0016772:transferase activity, transferring phosphorus-containing groups (qval1.67E-2)', 'GO:0005085:guanyl-nucleotide exchange factor activity (qval3.21E-2)', 'GO:0140096:catalytic activity, acting on a protein (qval7.63E-2)']</t>
        </is>
      </c>
      <c r="X24" s="3">
        <f>hyperlink("https://spiral.technion.ac.il/results/MTAwMDAwNw==/23/GOResultsCOMPONENT","link")</f>
        <v/>
      </c>
      <c r="Y24" t="inlineStr">
        <is>
          <t>['GO:0090406:pollen tube (qval2.22E-2)', 'GO:0120025:plasma membrane bounded cell projection (qval1.43E-2)', 'GO:0042995:cell projection (qval4.11E-2)', 'GO:0071944:cell periphery (qval4.33E-2)']</t>
        </is>
      </c>
    </row>
    <row r="25">
      <c r="A25" s="1" t="n">
        <v>24</v>
      </c>
      <c r="B25" t="n">
        <v>22284</v>
      </c>
      <c r="C25" t="n">
        <v>4255</v>
      </c>
      <c r="D25" t="n">
        <v>91</v>
      </c>
      <c r="E25" t="n">
        <v>8190</v>
      </c>
      <c r="F25" t="n">
        <v>213</v>
      </c>
      <c r="G25" t="n">
        <v>2369</v>
      </c>
      <c r="H25" t="n">
        <v>45</v>
      </c>
      <c r="I25" t="n">
        <v>315</v>
      </c>
      <c r="J25" s="2" t="n">
        <v>-1117</v>
      </c>
      <c r="K25" t="n">
        <v>0.342</v>
      </c>
      <c r="L25" t="inlineStr">
        <is>
          <t>AATP1,ABCG29,ADR1-L2,AHL2,ALMT9,AOC3,APRR8,ARD1,ARD4,ASA1,AT1G07200,AT1G07220,AT1G08050,AT1G12020,AT1G12830,AT1G13195,AT1G14340,AT1G15800,AT1G21830,AT1G27620,AT1G31440,AT1G32970,AT1G57610,AT1G61730,AT1G64700,AT1G71110,AT1G72740,AT1G73130,AT1G73210,AT1G73390,AT2G05830,AT2G17110,AT2G17240,AT2G18860,AT2G22680,AT2G24360,AT2G25690,AT2G26380,AT2G28590,AT2G32090,AT2G33830,AT2G34750,AT2G36420,AT2G37200,AT2G38240,AT2G39020,AT3G02770,AT3G06690,AT3G07910,AT3G09070,AT3G10250,AT3G11930,AT3G12760,AT3G12950,AT3G15590,AT3G16330,AT3G17680,AT3G20650,AT3G26760,AT3G28600,AT3G42860,AT3G48420,AT3G57120,AT3G60810,AT3G61820,AT4G11350,AT4G15830,AT4G16790,AT4G16830,AT4G20320,AT4G22212,AT4G25170,AT4G28290,AT4G28300,AT4G31115,AT4G31510,AT4G33985,AT4G34280,AT5G03610,AT5G04000,AT5G05160,AT5G05790,AT5G06440,AT5G10820,AT5G12010,AT5G16010,AT5G16110,AT5G19875,AT5G23690,AT5G24690,AT5G24760,AT5G46710,AT5G50900,AT5G55530,AT5G60580,AT5G63200,AT5G64460,AT5G66550,AT5G67630,ATL45,ATL8,ATMDAR1,ATN1,ATRPAC42,BB,BGAL3,BHLH60,BHLH68,CBL,CBSDUF3,CBSDUF6,CCR1,CDF4,CLPP6,CM1,CMTA6,CP29B,CP5,CRK1,CSC1,D14,DEK1,DJ1A,DOF1.5,DOF2.5,DOF3.6,DOF3.7,DOF4.6,DOF5.3,EML2,ERF034,ERF114,ERF12,FC2,FD2,FPP6,FRL3,GAD2,GDU1,GID1C,GLN1-2,GPX1,GT-3B,GTE12,HMA5,HSP70-14,HSP70-3,HSP70-6,IAA18,IMPA2,IQD13,IQD14,IQD23,KRP5,LCBK1,LECRK52,LECRK57,LPR2,LRP1,LSH9,LSM1B,MEE59,MGD1,MOS4,MYOB1,NEK7,NFYC9,NRPB5A,NRPB6A,NTL9,NUP205,OCT6,OEP37,OFP2,OPT4,PEN1,PEX3,PHO1-H5,PRT1,PUB28,PUB43,PVA22,PYL4,QS,RABE1E,RAX3,RUB2,SAP1,SCL15,SCL5,SDH,SFC1,SUC4,TET6,THY-1,TIC40,TKL-2,TPR3,TRN2,TS1,TUBA1,UGE3,UNE12,VOZ1,VQ11,WAKL17,WAKL18,WRKY21,WRKY28,WRKY39,WRKY48,ZF14,ZIF1</t>
        </is>
      </c>
      <c r="M25" t="inlineStr">
        <is>
          <t>[(0, 11), (0, 22), (0, 46), (0, 47), (0, 53), (0, 62), (1, 11), (1, 22), (1, 23), (1, 46), (1, 47), (1, 53), (1, 62), (2, 11), (2, 13), (2, 14), (2, 18), (2, 22), (2, 23), (2, 46), (2, 47), (2, 52), (2, 53), (2, 62), (2, 77), (3, 11), (3, 14), (3, 18), (3, 22), (3, 23), (3, 46), (3, 47), (3, 52), (3, 53), (3, 62), (3, 77), (4, 11), (4, 13), (4, 14), (4, 18), (4, 22), (4, 23), (4, 46), (4, 47), (4, 52), (4, 53), (4, 62), (4, 77), (5, 11), (5, 13), (5, 14), (5, 18), (5, 22), (5, 23), (5, 46), (5, 47), (5, 52), (5, 53), (5, 62), (5, 77), (6, 11), (6, 13), (6, 18), (6, 22), (6, 23), (6, 46), (6, 47), (6, 53), (6, 62), (7, 11), (7, 13), (7, 14), (7, 18), (7, 22), (7, 23), (7, 46), (7, 47), (7, 52), (7, 53), (7, 62), (7, 77), (8, 22), (8, 46), (8, 47), (8, 53), (8, 62), (12, 46), (12, 47), (12, 53), (15, 11), (15, 13), (15, 14), (15, 18), (15, 22), (15, 23), (15, 46), (15, 47), (15, 52), (15, 53), (15, 62), (15, 77), (19, 23), (19, 46), (19, 47), (19, 53), (19, 62), (20, 11), (20, 13), (20, 14), (20, 18), (20, 22), (20, 23), (20, 46), (20, 47), (20, 52), (20, 53), (20, 62), (20, 77), (21, 11), (21, 13), (21, 14), (21, 18), (21, 22), (21, 23), (21, 46), (21, 47), (21, 52), (21, 53), (21, 62), (21, 77), (31, 11), (31, 13), (31, 14), (31, 18), (31, 22), (31, 23), (31, 46), (31, 47), (31, 52), (31, 53), (31, 54), (31, 62), (31, 72), (31, 77), (43, 11), (43, 22), (43, 46), (43, 47), (43, 53), (48, 11), (48, 13), (48, 14), (48, 18), (48, 22), (48, 23), (48, 46), (48, 47), (48, 52), (48, 53), (48, 62), (48, 72), (48, 77), (49, 11), (49, 18), (49, 22), (49, 46), (49, 47), (49, 53), (49, 62), (56, 11), (56, 18), (56, 22), (56, 46), (56, 47), (56, 52), (56, 53), (56, 62), (56, 77), (60, 11), (60, 13), (60, 18), (60, 22), (60, 23), (60, 46), (60, 47), (60, 52), (60, 53), (60, 62), (60, 77), (63, 11), (63, 22), (63, 46), (63, 47), (63, 53), (63, 62), (63, 77), (67, 11), (67, 13), (67, 18), (67, 22), (67, 23), (67, 46), (67, 47), (67, 52), (67, 53), (67, 62), (67, 77), (69, 11), (69, 18), (69, 22), (69, 46), (69, 47), (69, 53), (69, 62), (70, 11), (70, 13), (70, 14), (70, 18), (70, 22), (70, 23), (70, 46), (70, 47), (70, 52), (70, 53), (70, 62), (70, 77), (71, 11), (71, 13), (71, 14), (71, 18), (71, 22), (71, 23), (71, 46), (71, 47), (71, 52), (71, 53), (71, 62), (71, 77), (73, 11), (73, 13), (73, 14), (73, 18), (73, 22), (73, 23), (73, 46), (73, 47), (73, 52), (73, 53), (73, 62), (73, 77), (75, 11), (75, 13), (75, 18), (75, 22), (75, 23), (75, 46), (75, 47), (75, 52), (75, 53), (75, 62), (75, 77), (79, 11), (79, 13), (79, 14), (79, 18), (79, 22), (79, 23), (79, 46), (79, 47), (79, 52), (79, 53), (79, 54), (79, 62), (79, 72), (79, 77), (85, 11), (85, 13), (85, 14), (85, 18), (85, 22), (85, 23), (85, 46), (85, 47), (85, 52), (85, 53), (85, 54), (85, 62), (85, 72), (85, 77), (88, 11), (88, 13), (88, 14), (88, 18), (88, 22), (88, 23), (88, 46), (88, 47), (88, 52), (88, 53), (88, 62), (88, 77), (89, 11), (89, 13), (89, 14), (89, 18), (89, 22), (89, 23), (89, 46), (89, 47), (89, 52), (89, 53), (89, 54), (89, 62), (89, 72), (89, 77)]</t>
        </is>
      </c>
      <c r="N25" t="n">
        <v>4674</v>
      </c>
      <c r="O25" t="n">
        <v>0.75</v>
      </c>
      <c r="P25" t="n">
        <v>0.95</v>
      </c>
      <c r="Q25" t="n">
        <v>3</v>
      </c>
      <c r="R25" t="n">
        <v>10000</v>
      </c>
      <c r="S25" t="inlineStr">
        <is>
          <t>06/05/2024, 15:37:58</t>
        </is>
      </c>
      <c r="T25" s="3">
        <f>hyperlink("https://spiral.technion.ac.il/results/MTAwMDAwNw==/24/GOResultsPROCESS","link")</f>
        <v/>
      </c>
      <c r="U25" t="inlineStr">
        <is>
          <t>['GO:0071265:L-methionine biosynthetic process (qval3.81E-3)', 'GO:0009066:aspartate family amino acid metabolic process (qval5.29E-3)', 'GO:0009086:methionine biosynthetic process (qval2.9E-2)', 'GO:0043102:amino acid salvage (qval4.93E-2)', 'GO:0071267:L-methionine salvage (qval3.94E-2)', 'GO:0019509:L-methionine salvage from methylthioadenosine (qval3.28E-2)', 'GO:0006555:methionine metabolic process (qval2.89E-2)', 'GO:0009067:aspartate family amino acid biosynthetic process (qval5.86E-2)', 'GO:0000097:sulfur amino acid biosynthetic process (qval7.97E-2)', 'GO:2000105:positive regulation of DNA-dependent DNA replication (qval1.25E-1)', 'GO:0032877:positive regulation of DNA endoreduplication (qval1.14E-1)', 'GO:0000096:sulfur amino acid metabolic process (qval1.37E-1)', 'GO:1901605:alpha-amino acid metabolic process (qval1.59E-1)', 'GO:0045740:positive regulation of DNA replication (qval1.78E-1)', 'GO:0006520:cellular amino acid metabolic process (qval3.45E-1)']</t>
        </is>
      </c>
      <c r="V25" s="3">
        <f>hyperlink("https://spiral.technion.ac.il/results/MTAwMDAwNw==/24/GOResultsFUNCTION","link")</f>
        <v/>
      </c>
      <c r="W25" t="inlineStr">
        <is>
          <t>['GO:0010309:acireductone dioxygenase [iron(II)-requiring] activity (qval6.45E-1)']</t>
        </is>
      </c>
      <c r="X25" s="3">
        <f>hyperlink("https://spiral.technion.ac.il/results/MTAwMDAwNw==/24/GOResultsCOMPONENT","link")</f>
        <v/>
      </c>
      <c r="Y25" t="inlineStr">
        <is>
          <t>['GO:0009706:chloroplast inner membrane (qval5.14E-1)', 'GO:0009528:plastid inner membrane (qval3.33E-1)']</t>
        </is>
      </c>
    </row>
    <row r="26">
      <c r="A26" s="1" t="n">
        <v>25</v>
      </c>
      <c r="B26" t="n">
        <v>22284</v>
      </c>
      <c r="C26" t="n">
        <v>4255</v>
      </c>
      <c r="D26" t="n">
        <v>91</v>
      </c>
      <c r="E26" t="n">
        <v>8190</v>
      </c>
      <c r="F26" t="n">
        <v>1118</v>
      </c>
      <c r="G26" t="n">
        <v>2826</v>
      </c>
      <c r="H26" t="n">
        <v>61</v>
      </c>
      <c r="I26" t="n">
        <v>317</v>
      </c>
      <c r="J26" s="2" t="n">
        <v>-8449</v>
      </c>
      <c r="K26" t="n">
        <v>0.343</v>
      </c>
      <c r="L26" t="inlineStr">
        <is>
          <t>3BETAHSD/D3,4CLL6,A3,AAC1,AAP19-2,AAPT1,ACBP4,ACLB-1,ACP1,ACP2,ACP3,ACR4,ADH2,ADK,ADK1,ADK2,ADNT1,AFB3,AFB5,AGD7,AGD9,AGP9,AIP3,AKR4C11,AL1,AL3,ALDH10A8,ALDH22A1,ALG11,ALG12,ALG9,ALIS2,AN,AOC4,AP3M,APT1,APXS,APY1,ARAC1,ARF1,ARF3,ARL2,ARP1,ARPC1A,ARPC1B,ASF1B,ASHH3,ASK6,ASK9,ASP1,ASP5,AT1G01300,AT1G01730,AT1G01910,AT1G04340,AT1G04910,AT1G05070,AT1G05350,AT1G05520,AT1G05720,AT1G05780,AT1G05870,AT1G06515,AT1G06890,AT1G07210,AT1G08110,AT1G08125,AT1G08530,AT1G08750,AT1G09150,AT1G09160,AT1G09580,AT1G09640,AT1G09660,AT1G09870,AT1G11200,AT1G12230,AT1G12850,AT1G13730,AT1G14180,AT1G14710,AT1G15810,AT1G16040,AT1G16560,AT1G16570,AT1G16690,AT1G16810,AT1G16870,AT1G17350,AT1G17510,AT1G18340,AT1G18700,AT1G19130,AT1G19370,AT1G19880,AT1G20430,AT1G20540,AT1G20770,AT1G21480,AT1G22520,AT1G22790,AT1G24050,AT1G24240,AT1G24360,AT1G26740,AT1G26750,AT1G27090,AT1G27190,AT1G27435,AT1G28120,AT1G28350,AT1G28410,AT1G28510,AT1G29040,AT1G29310,AT1G29470,AT1G29790,AT1G29960,AT1G30230,AT1G30300,AT1G30580,AT1G30630,AT1G30845,AT1G30890,AT1G31780,AT1G31850,AT1G31910,AT1G33230,AT1G34010,AT1G34020,AT1G34270,AT1G34350,AT1G42430,AT1G42480,AT1G43580,AT1G44810,AT1G44835,AT1G45207,AT1G47640,AT1G48170,AT1G48230,AT1G48610,AT1G50120,AT1G50380,AT1G50510,AT1G50575,AT1G50710,AT1G51630,AT1G51730,AT1G52360,AT1G52600,AT1G52630,AT1G52670,AT1G53645,AT1G54770,AT1G57540,AT1G57600,AT1G57720,AT1G60070,AT1G60995,AT1G62020,AT1G62520,AT1G63110,AT1G64190,AT1G64650,AT1G65270,AT1G66530,AT1G67250,AT1G67320,AT1G67590,AT1G67680,AT1G68260,AT1G68650,AT1G69330,AT1G70190,AT1G70770,AT1G71070,AT1G71900,AT1G72190,AT1G72480,AT1G72550,AT1G73180,AT1G73230,AT1G73320,AT1G73430,AT1G74910,AT1G75420,AT1G75560,AT1G77350,AT1G78150,AT1G79990,AT1G80170,AT1G80700,AT2G01070,AT2G03350,AT2G03510,AT2G04280,AT2G04845,AT2G14835,AT2G15240,AT2G15860,AT2G18110,AT2G18400,AT2G19680,AT2G19940,AT2G20420,AT2G20930,AT2G21160,AT2G21250,AT2G21380,AT2G21390,AT2G22230,AT2G23820,AT2G23940,AT2G24290,AT2G24440,AT2G25100,AT2G25280,AT2G25310,AT2G25480,AT2G25830,AT2G25910,AT2G26110,AT2G26810,AT2G27330,AT2G27460,AT2G27730,AT2G29020,AT2G30105,AT2G30200,AT2G30460,AT2G31670,AT2G32580,AT2G33840,AT2G34040,AT2G34050,AT2G34250,AT2G34300,AT2G36300,AT2G36360,AT2G36580,AT2G36720,AT2G37585,AT2G37680,AT2G38580,AT2G39440,AT2G39630,AT2G39750,AT2G39960,AT2G40290,AT2G40316,AT2G42190,AT2G42770,AT2G44065,AT2G46000,AT2G46290,AT2G47640,AT3G02200,AT3G02250,AT3G02420,AT3G02760,AT3G02900,AT3G03320,AT3G04480,AT3G04830,AT3G05000,AT3G05100,AT3G05280,AT3G05520,AT3G06600,AT3G07140,AT3G07180,AT3G07210,AT3G07440,AT3G07510,AT3G07950,AT3G08630,AT3G08680,AT3G08890,AT3G09690,AT3G09800,AT3G11070,AT3G11500,AT3G12390,AT3G13235,AT3G15090,AT3G15610,AT3G15980,AT3G16060,AT3G16200,AT3G17120,AT3G17300,AT3G17365,AT3G17430,AT3G17940,AT3G18410,AT3G18940,AT3G19120,AT3G19515,AT3G20790,AT3G20920,AT3G21190,AT3G21400,AT3G23300,AT3G23660,AT3G24040,AT3G25150,AT3G26370,AT3G26780,AT3G27230,AT3G27906,AT3G28720,AT3G30300,AT3G32930,AT3G43740,AT3G44150,AT3G44160,AT3G44330,AT3G44716,AT3G47590,AT3G48820,AT3G49310,AT3G49720,AT3G51010,AT3G51050,AT3G51610,AT3G52155,AT3G52930,AT3G53850,AT3G54250,AT3G55140,AT3G55350,AT3G55490,AT3G56580,AT3G56590,AT3G56750,AT3G57220,AT3G57785,AT3G58130,AT3G58140,AT3G58610,AT3G61610,AT3G62120,AT3G62220,AT3G62360,AT4G00090,AT4G00560,AT4G00585,AT4G00740,AT4G01590,AT4G02840,AT4G04200,AT4G04614,AT4G08520,AT4G09520,AT4G10050,AT4G12590,AT4G12700,AT4G13720,AT4G13780,AT4G14145,AT4G14420,AT4G14570,AT4G15520,AT4G16180,AT4G16695,AT4G16710,AT4G17270,AT4G17420,AT4G17960,AT4G18030,AT4G19900,AT4G21460,AT4G22000,AT4G24330,AT4G24840,AT4G25870,AT4G26410,AT4G26550,AT4G26620,AT4G27720,AT4G28070,AT4G28360,AT4G29520,AT4G29680,AT4G29735,AT4G29870,AT4G30620,AT4G30920,AT4G30996,AT4G31180,AT4G31310,AT4G31340,AT4G31480,AT4G31490,AT4G32130,AT4G32285,AT4G32330,AT4G32390,AT4G32900,AT4G33130,AT4G33380,AT4G33945,AT4G34215,AT4G34265,AT4G34270,AT4G34450,AT4G35335,AT4G35785,AT4G35850,AT4G35905,AT4G36440,AT4G36660,AT4G37110,AT4G38040,AT4G38520,AT4G39150,AT4G39280,AT4G39820,AT4G39860,AT4G39900,AT5G01020,AT5G02280,AT5G02410,AT5G02740,AT5G03345,AT5G04060,AT5G04160,AT5G04420,AT5G05010,AT5G05820,AT5G05830,AT5G06050,AT5G06060,AT5G06590,AT5G06660,AT5G07140,AT5G07590,AT5G08100,AT5G08300,AT5G08570,AT5G08680,AT5G08690,AT5G09310,AT5G09450,AT5G09995,AT5G10020,AT5G10050,AT5G10745,AT5G10780,AT5G11280,AT5G11560,AT5G11640,AT5G11890,AT5G11980,AT5G12240,AT5G12260,AT5G12320,AT5G12470,AT5G12850,AT5G13100,AT5G13260,AT5G13430,AT5G14030,AT5G14240,AT5G14680,AT5G15220,AT5G15390,AT5G15610,AT5G17070,AT5G17610,AT5G17620,AT5G18420,AT5G18520,AT5G19130,AT5G19370,AT5G19510,AT5G19680,AT5G20060,AT5G20180,AT5G20950,AT5G21060,AT5G21070,AT5G22050,AT5G23200,AT5G23250,AT5G23550,AT5G23575,AT5G25754,AT5G26710,AT5G26800,AT5G27430,AT5G27470,AT5G27490,AT5G27820,AT5G27830,AT5G33300,AT5G36210,AT5G36230,AT5G36290,AT5G37475,AT5G38380,AT5G39600,AT5G39800,AT5G40080,AT5G40190,AT5G41670,AT5G41760,AT5G41950,AT5G42420,AT5G42660,AT5G42765,AT5G42770,AT5G43460,AT5G43822,AT5G44320,AT5G44500,AT5G44710,AT5G45420,AT5G45590,AT5G46850,AT5G48020,AT5G48335,AT5G49100,AT5G49540,AT5G49945,AT5G49960,AT5G50000,AT5G50420,AT5G51150,AT5G51840,AT5G52180,AT5G52280,AT5G52840,AT5G53140,AT5G54750,AT5G54920,AT5G54970,AT5G55125,AT5G55610,AT5G56020,AT5G57370,AT5G57460,AT5G58030,AT5G58640,AT5G58990,AT5G59410,AT5G59740,AT5G60980,AT5G61970,AT5G62270,AT5G62930,AT5G64600,AT5G64670,AT5G65740,AT5G65750,AT5G65810,AT5G65960,AT5G66290,ATAPY2,ATARFA1F,ATBIOF,ATEYA,ATHS1,ATIM,ATL5,ATPHOS32,AVP1,AtGH9B7,AtHip1,AtRGTB1,AtSec20', "B''BETA", "B''GAMMA", 'B3GALT10,B3GALT11,B3GALT12,B3GALT18,BCCP2,BETAA-AD,BETAB-AD,BETAC-AD,BGLU42,BIG3,BRXL3,BTR1,BZR1,BZR2,CAC2,CAM4,CAM6,CAM7,CAS1,CBP20,CBP60E,CBR1,CBR2,CCT1,CCT3,CCT4,CCT5,CCT6A,CCT6B,CCT7,CCT8,CDC37,CDI,CDKA-1,CDKB1-1,CDP1,CEF,CHC1,CI51,CID2,CKA2,CLPP2,CLPP5,CNX1,COBL7,COG4,COI1,COL3,COV1,COX6B-1,CRT1,CRT2,CSN2,CSN5A,CSN6A,CYB,CYC12,CYCD4-1,CYP18-2,CYP19-4,CYP20-1,CYP21-1,CYP21-3,CYP51G1,CYP72A7,DAD1,DAD2,DAP,DELTA-ADR,DEX1,DHAPRD,DIM,DIT1,DIT2-1,DRG1,DRP1A,DRP1C,DRP2A,DRT101,DTC,E1 ALPHA,ECA3,ECH,ECR,ECT5,EIF(ISO)4E,EIF(ISO)4G1,EIF2 GAMMA,EIF3G1,ELD1,ELF5A-2,EMB1401,EMB1467,EMB2731,EMB2756,EMB3003,ENO2,ENO3,ERD2B,ERDJ2A,ERDJ3B,ERF1-2,ERG28,ETG1,EXO84C,EYE,FAB2,FATA,FAX3,FBA3,FIE,FK,FKBP15-1,FKBP15-2,FKBP42,FPS2,FTA,FTRC,FYPP1,GALAK,GAMMACA1,GAMMACA2,GAPC1,GAUT1,GAUT4,GAUT7,GAUT8,GAUT9,GDI2,GIL1,GLDH,GLX2-2,GLYRS-1,GME,GNL1,GNTI,GONST3,GOS12,GPP2,GRF10,GRF3,GRF5,GRH1,GRXC4,GRXC5,GRXS12,GTG1,H2AV,HAT1,HHP5,HINT 2,HISN3,HMGB4,HO2,HOP1,HTA9,HVA22C,HXK1,IAR1,IMPL2,IQD30,IQD31,ISPE,KAB1,KAS1,KAS2,KCR1,KDSA1,KDSA2,KDSB,KEA4,KEA6,KINB2,LAG1,LARP6B,LCKB2,LOS1,LPAT2,LPD1,LPLAT2,LRX5,LSM7,LTA2,LYSA2,MAP65-1,MAP70.1,MCM2,MDH1,MED20A,MED37A,MED37E,MED37F,MED6,METK4,MGP2,MGP4,MLH1,MNS1,MNS2,MNS4,MOD1,MPB2C,MPPA2,MPPBETA,MPT3,MSRA5,MTACP2,MTHFR1,MTX1,MUB2,NACA3,NAD-ME2,NADP-ME4,NAPRT1,NDB1,NDPK1,NDPK3,NMT1,NPSN11,NTF2A,ORC4,ORP1D,ORP3B,OS9,OST1A,OST1B,OST3B,OST48,OVA4,OXA1L,PAA1,PAB1,PAB2,PAB4,PAB8,PABN3,PAC1,PAD1,PAD2,PAE1,PAE2,PAF1,PAF2,PAG1,PAPP5,PAS2,PAT15,PBA1,PBB1,PBB2,PBC1,PBD1,PBD2,PBE1,PBE2,PBF1,PBG1,PCNA,PDF2,PDH-E1 ALPHA,PDH-E1 BETA,PDIL1-2,PDIL1-4,PDIL1-6,PDIL2-1,PDIL2-3,PDIL5-2,PDIL5-3,PDIL5-4,PDPK1,PECT1,PFD1,PFD3,PFD5,PFD6,PFK5,PFK6,PFP-ALPHA1,PFP-BETA1,PGDH1,PGK,PGK1,PGM1,PGM2,PGPS1,PIN1,PKP1,PKP2,PLMT,PLP3B,PM25,PMM,PMR6,PP2A2,PP2A3,PP2A4,PP2AA1,PP2AB1,PP7,PPA1,PPT1,PRA1B1,PRA1B6,PRMT14,PRP19B,PRS5,PRXIIE,PSAT2,PSL4,PSL5,PSP,PTB3,PUMP2,PUMP3,PURA,PUX4,PYRE-F,QCT,QSOX2,RABA1B,RABA4B,RABD2A,RABE1A,RABG3A,RABH1B,RAD23B,RAN3,RBG7,RBL15,RBP45A,RBP47A,RER1B,RER1C,RFNR2,RGTA1,RH15,RHM3,RPL10AA,RPL13AB,RPL13D,RPL14B,RPL15B,RPL17B,RPL18,RPL19A,RPL21,RPL21F,RPL22C,RPL23AB,RPL23C,RPL24A,RPL24B,RPL26A,RPL27AB,RPL27AC,RPL27C,RPL28,RPL34B,RPL35A,RPL35C,RPL36AB,RPL36C,RPL37B,RPL38B,RPL39C,RPL40B,RPL41E,RPL4D,RPL6C,RPL7D,RPL8A,RPL9B,RPN12A,RPN13,RPN2,RPN2A,RPN3A,RPN3B,RPN5A,RPN5B,RPN6,RPN7,RPN8A,RPN9A,RPN9B,RPP0B,RPP1B,RPP1C,RPP2A,RPP3B,RPS10A,RPS10B,RPS10C,RPS11C,RPS13,RPS13B,RPS14A,RPS15A,RPS15AA,RPS15AB,RPS16C,RPS17A,RPS17B,RPS17D,RPS18A,RPS19,RPS19A,RPS19C,RPS21C,RPS23B,RPS24A,RPS24B,RPS25E,RPS26A,RPS26C,RPS27AB,RPS27D,RPS29A,RPS2C,RPS31,RPS3A,RPS3C,RPS4A,RPS5A,RPS5B,RPS6A,RPS6B,RPS7A,RPS8A,RPS9B,RPSAA,RPT2B,RPT4A,RPT4B,RPT5A,RPT5B,RPT6A,RTNLB10,RTNLB3,S-ACP-DES5,S1FA2,SAMC2,SAR1B,SCAMP1,SCL30A,SCO3,SDC,SDF2,SEC13A,SEC13B,SEC22,SEC31B,SEH1,SETH3,SFGH,SGB1,SGT1B,SHD,SKP1B,SLY1,SMB,SMD3B,SMO2-1,SMT1,SMT2,SMU1,SP1L3,SPP,SPPL1,SPPL2,SPPL3,SPR1,SRP-54C,SRP19,SSL3,STL2P,STR6,STT3A,STT3B,SUMO2,SYNC1,TAF6,TBL13,TBL35,TBL5,TFCA,TFCB,TGD1,THO6,THRRS,TIF3F1,TIF3H1,TIF3I1,TIF3K1,TKL-1,TMN1,TMN11,TMN12,TMN2,TMN3,TMN6,TMN7,TMN8,TMN9,TOC34,TOM20-3,TOM7-1,TON2,TOP6B,TOR1,TPR1,TSC10A,TSO1,TTL,TUBA4,TUBA6,TUBB2,TUFA,TXND9,Tudor1,UBQ4,UCH2,UCH3,UDP-GALT1,UGGT,UGP,UGP2,UKL4,UTR5,UXS1,VAMP721,VDAC3,VHA-A1,VIP3,VPS26B,VPS52,VPS54,VTC4,VTE3,WCRKC2,WPP2,XXT2,ZCW7,mMDH1</t>
        </is>
      </c>
      <c r="M26" t="inlineStr">
        <is>
          <t>[(0, 28), (1, 6), (1, 17), (1, 26), (1, 28), (1, 30), (1, 35), (1, 37), (1, 40), (1, 44), (1, 51), (1, 55), (1, 57), (1, 58), (1, 67), (1, 80), (1, 83), (3, 6), (3, 28), (3, 35), (3, 37), (3, 44), (3, 55), (3, 57), (3, 58), (3, 67), (3, 80), (3, 83), (4, 6), (4, 28), (4, 67), (5, 6), (5, 28), (5, 35), (5, 37), (5, 55), (5, 57), (5, 67), (5, 80), (5, 83), (7, 28), (8, 6), (8, 26), (8, 28), (8, 30), (8, 35), (8, 37), (8, 40), (8, 44), (8, 51), (8, 55), (8, 57), (8, 58), (8, 67), (8, 80), (8, 83), (10, 6), (10, 28), (10, 35), (10, 37), (10, 55), (10, 57), (10, 58), (10, 67), (10, 80), (10, 83), (11, 83), (14, 28), (14, 35), (14, 55), (14, 83), (15, 67), (16, 6), (16, 26), (16, 28), (16, 35), (16, 37), (16, 55), (16, 57), (16, 58), (16, 67), (16, 80), (16, 83), (19, 6), (19, 26), (19, 28), (19, 35), (19, 37), (19, 40), (19, 44), (19, 55), (19, 57), (19, 58), (19, 67), (19, 80), (19, 83), (20, 28), (20, 67), (22, 28), (22, 35), (22, 37), (22, 55), (22, 80), (22, 83), (23, 28), (23, 35), (23, 37), (23, 55), (23, 80), (23, 83), (24, 6), (24, 26), (24, 28), (24, 35), (24, 37), (24, 44), (24, 55), (24, 57), (24, 58), (24, 67), (24, 80), (24, 83), (27, 6), (27, 26), (27, 28), (27, 35), (27, 37), (27, 40), (27, 55), (27, 57), (27, 58), (27, 67), (27, 80), (27, 83), (29, 28), (32, 6), (32, 28), (32, 35), (32, 37), (32, 55), (32, 57), (32, 58), (32, 67), (32, 80), (32, 83), (33, 28), (34, 28), (34, 35), (34, 37), (34, 55), (34, 80), (34, 83), (36, 28), (36, 35), (36, 37), (36, 55), (36, 57), (36, 80), (36, 83), (39, 6), (39, 26), (39, 28), (39, 35), (39, 37), (39, 55), (39, 57), (39, 58), (39, 67), (39, 80), (39, 83), (41, 6), (41, 28), (41, 35), (41, 37), (41, 55), (41, 57), (41, 58), (41, 67), (41, 80), (41, 83), (43, 6), (43, 26), (43, 28), (43, 30), (43, 35), (43, 37), (43, 40), (43, 44), (43, 55), (43, 57), (43, 58), (43, 67), (43, 80), (43, 83), (46, 28), (46, 35), (46, 55), (46, 80), (46, 83), (47, 28), (47, 35), (47, 37), (47, 55), (47, 80), (47, 83), (50, 28), (53, 28), (53, 35), (53, 55), (53, 80), (53, 83), (54, 28), (59, 28), (59, 37), (59, 57), (59, 80), (59, 83), (62, 28), (62, 35), (62, 55), (62, 80), (62, 83), (65, 6), (65, 26), (65, 28), (65, 35), (65, 37), (65, 55), (65, 57), (65, 58), (65, 67), (65, 80), (65, 83), (66, 6), (66, 26), (66, 28), (66, 35), (66, 37), (66, 55), (66, 57), (66, 67), (66, 80), (66, 83), (71, 6), (71, 26), (71, 28), (71, 30), (71, 35), (71, 37), (71, 40), (71, 44), (71, 51), (71, 55), (71, 57), (71, 58), (71, 67), (71, 80), (71, 83), (73, 28), (73, 67), (74, 6), (74, 26), (74, 28), (74, 30), (74, 35), (74, 37), (74, 40), (74, 44), (74, 51), (74, 55), (74, 57), (74, 58), (74, 67), (74, 80), (74, 83), (75, 28), (75, 37), (75, 67), (75, 83), (76, 28), (81, 26), (81, 28), (81, 35), (81, 37), (81, 55), (81, 67), (81, 80), (81, 83), (82, 6), (82, 26), (82, 28), (82, 35), (82, 37), (82, 55), (82, 57), (82, 58), (82, 67), (82, 80), (82, 83), (84, 6), (84, 26), (84, 28), (84, 35), (84, 37), (84, 55), (84, 57), (84, 58), (84, 67), (84, 80), (84, 83), (87, 28), (90, 28), (90, 35), (90, 37), (90, 55), (90, 80), (90, 83)]</t>
        </is>
      </c>
      <c r="N26" t="n">
        <v>3521</v>
      </c>
      <c r="O26" t="n">
        <v>0.5</v>
      </c>
      <c r="P26" t="n">
        <v>0.95</v>
      </c>
      <c r="Q26" t="n">
        <v>3</v>
      </c>
      <c r="R26" t="n">
        <v>10000</v>
      </c>
      <c r="S26" t="inlineStr">
        <is>
          <t>06/05/2024, 15:38:11</t>
        </is>
      </c>
      <c r="T26" s="3">
        <f>hyperlink("https://spiral.technion.ac.il/results/MTAwMDAwNw==/25/GOResultsPROCESS","link")</f>
        <v/>
      </c>
      <c r="U26" t="inlineStr">
        <is>
          <t>['GO:0046686:response to cadmium ion (qval2.56E-20)', 'GO:1901576:organic substance biosynthetic process (qval6.23E-16)', 'GO:0009058:biosynthetic process (qval1.98E-15)', 'GO:0010038:response to metal ion (qval2.32E-15)', 'GO:0010499:proteasomal ubiquitin-independent protein catabolic process (qval2.78E-15)', 'GO:0043604:amide biosynthetic process (qval1.14E-14)', 'GO:0048193:Golgi vesicle transport (qval3.7E-14)', 'GO:0044249:cellular biosynthetic process (qval2.4E-13)', 'GO:0043603:cellular amide metabolic process (qval2.47E-13)', 'GO:1901566:organonitrogen compound biosynthetic process (qval1.53E-11)', 'GO:0006412:translation (qval4.19E-11)', 'GO:0009987:cellular process (qval3.89E-11)', 'GO:0016192:vesicle-mediated transport (qval3.83E-11)', 'GO:0043043:peptide biosynthetic process (qval7.51E-11)', 'GO:0006888:ER to Golgi vesicle-mediated transport (qval1.03E-10)', 'GO:0030163:protein catabolic process (qval1.32E-10)', 'GO:0019752:carboxylic acid metabolic process (qval1.41E-10)', 'GO:0006518:peptide metabolic process (qval2.2E-10)', 'GO:0044237:cellular metabolic process (qval5.41E-10)', 'GO:0051641:cellular localization (qval7.7E-10)', 'GO:0044271:cellular nitrogen compound biosynthetic process (qval1.01E-9)', 'GO:0044281:small molecule metabolic process (qval1.43E-9)', 'GO:0010498:proteasomal protein catabolic process (qval1.39E-9)', 'GO:1901564:organonitrogen compound metabolic process (qval1.62E-9)', 'GO:0090407:organophosphate biosynthetic process (qval2.1E-9)', 'GO:0046907:intracellular transport (qval2.99E-9)', 'GO:0006082:organic acid metabolic process (qval8.1E-9)', 'GO:0043161:proteasome-mediated ubiquitin-dependent protein catabolic process (qval1.08E-8)', 'GO:0072330:monocarboxylic acid biosynthetic process (qval1.18E-8)', 'GO:0006508:proteolysis (qval1.18E-8)', 'GO:0006891:intra-Golgi vesicle-mediated transport (qval1.22E-8)', 'GO:0043436:oxoacid metabolic process (qval1.38E-8)', 'GO:0051649:establishment of localization in cell (qval1.41E-8)', 'GO:0006090:pyruvate metabolic process (qval1.4E-8)', 'GO:0009152:purine ribonucleotide biosynthetic process (qval2.12E-8)', 'GO:0044238:primary metabolic process (qval2.22E-8)', 'GO:0006890:retrograde vesicle-mediated transport, Golgi to ER (qval2.19E-8)', 'GO:0008152:metabolic process (qval2.44E-8)', 'GO:0055086:nucleobase-containing small molecule metabolic process (qval2.49E-8)', 'GO:0006164:purine nucleotide biosynthetic process (qval2.78E-8)', 'GO:0032787:monocarboxylic acid metabolic process (qval3.32E-8)', 'GO:0072522:purine-containing compound biosynthetic process (qval4.77E-8)', 'GO:0009150:purine ribonucleotide metabolic process (qval5.01E-8)', 'GO:0009260:ribonucleotide biosynthetic process (qval7.83E-8)', 'GO:0006163:purine nucleotide metabolic process (qval9.2E-8)', 'GO:1901137:carbohydrate derivative biosynthetic process (qval9.47E-8)', 'GO:0046390:ribose phosphate biosynthetic process (qval1.04E-7)', 'GO:0019637:organophosphate metabolic process (qval1.06E-7)', 'GO:0006732:coenzyme metabolic process (qval1.41E-7)', 'GO:0006753:nucleoside phosphate metabolic process (qval1.4E-7)', 'GO:0019693:ribose phosphate metabolic process (qval1.52E-7)', 'GO:0009259:ribonucleotide metabolic process (qval1.75E-7)', 'GO:0006633:fatty acid biosynthetic process (qval1.96E-7)', 'GO:0071704:organic substance metabolic process (qval1.97E-7)', 'GO:0008610:lipid biosynthetic process (qval2.15E-7)', 'GO:1901135:carbohydrate derivative metabolic process (qval2.33E-7)', 'GO:0051603:proteolysis involved in cellular protein catabolic process (qval2.34E-7)', 'GO:0072521:purine-containing compound metabolic process (qval2.43E-7)', 'GO:0044283:small molecule biosynthetic process (qval2.43E-7)', 'GO:0051179:localization (qval3.02E-7)', 'GO:0006511:ubiquitin-dependent protein catabolic process (qval3.65E-7)', 'GO:0019941:modification-dependent protein catabolic process (qval4.34E-7)', 'GO:0016053:organic acid biosynthetic process (qval4.48E-7)', 'GO:0046394:carboxylic acid biosynthetic process (qval4.41E-7)', 'GO:0009108:coenzyme biosynthetic process (qval4.56E-7)', 'GO:0006413:translational initiation (qval5.71E-7)', 'GO:0009059:macromolecule biosynthetic process (qval5.93E-7)', 'GO:0009117:nucleotide metabolic process (qval1.02E-6)', 'GO:0006810:transport (qval1.05E-6)', 'GO:0043632:modification-dependent macromolecule catabolic process (qval1.06E-6)', 'GO:0009165:nucleotide biosynthetic process (qval1.42E-6)', 'GO:0006418:tRNA aminoacylation for protein translation (qval1.77E-6)', 'GO:1901293:nucleoside phosphate biosynthetic process (qval1.8E-6)', 'GO:0043039:tRNA aminoacylation (qval2.35E-6)', 'GO:0043038:amino acid activation (qval2.31E-6)', 'GO:0033036:macromolecule localization (qval2.5E-6)', 'GO:0008104:protein localization (qval2.66E-6)', 'GO:0051234:establishment of localization (qval2.67E-6)', 'GO:0010035:response to inorganic substance (qval4.31E-6)', 'GO:0034645:cellular macromolecule biosynthetic process (qval4.86E-6)', 'GO:0009206:purine ribonucleoside triphosphate biosynthetic process (qval5.64E-6)', 'GO:0009145:purine nucleoside triphosphate biosynthetic process (qval5.57E-6)', 'GO:0009132:nucleoside diphosphate metabolic process (qval6.59E-6)', 'GO:0044265:cellular macromolecule catabolic process (qval6.73E-6)', 'GO:0070085:glycosylation (qval7.32E-6)', 'GO:0009201:ribonucleoside triphosphate biosynthetic process (qval9.19E-6)', 'GO:0034404:nucleobase-containing small molecule biosynthetic process (qval1.11E-5)', 'GO:0009057:macromolecule catabolic process (qval1.41E-5)', 'GO:0015031:protein transport (qval1.46E-5)', 'GO:0009205:purine ribonucleoside triphosphate metabolic process (qval1.51E-5)', 'GO:0009141:nucleoside triphosphate metabolic process (qval1.54E-5)', 'GO:0019538:protein metabolic process (qval1.77E-5)', 'GO:0009142:nucleoside triphosphate biosynthetic process (qval1.85E-5)', 'GO:0006165:nucleoside diphosphate phosphorylation (qval1.98E-5)', 'GO:0009144:purine nucleoside triphosphate metabolic process (qval2.15E-5)', 'GO:0009199:ribonucleoside triphosphate metabolic process (qval2.16E-5)', 'GO:1901292:nucleoside phosphate catabolic process (qval2.5E-5)', 'GO:0045184:establishment of protein localization (qval2.55E-5)', 'GO:0015833:peptide transport (qval2.52E-5)', 'GO:0051188:cofactor biosynthetic process (qval2.54E-5)', 'GO:0046939:nucleotide phosphorylation (qval3.1E-5)', 'GO:0006091:generation of precursor metabolites and energy (qval3.33E-5)', 'GO:0065003:protein-containing complex assembly (qval3.33E-5)', 'GO:0006886:intracellular protein transport (qval3.38E-5)', 'GO:0034622:cellular protein-containing complex assembly (qval4.08E-5)', 'GO:0009127:purine nucleoside monophosphate biosynthetic process (qval4.15E-5)', 'GO:0009168:purine ribonucleoside monophosphate biosynthetic process (qval4.11E-5)', 'GO:0022607:cellular component assembly (qval4.31E-5)', 'GO:0006754:ATP biosynthetic process (qval4.46E-5)', 'GO:0042886:amide transport (qval4.85E-5)', 'GO:0016051:carbohydrate biosynthetic process (qval5.44E-5)', 'GO:0046496:nicotinamide nucleotide metabolic process (qval5.65E-5)', 'GO:1901575:organic substance catabolic process (qval6.09E-5)', 'GO:0009156:ribonucleoside monophosphate biosynthetic process (qval6.16E-5)', 'GO:0006457:protein folding (qval6.37E-5)', 'GO:0043413:macromolecule glycosylation (qval6.32E-5)', 'GO:0006486:protein glycosylation (qval6.26E-5)', 'GO:0019362:pyridine nucleotide metabolic process (qval6.41E-5)', 'GO:0006086:acetyl-CoA biosynthetic process from pyruvate (qval7.46E-5)', 'GO:0009126:purine nucleoside monophosphate metabolic process (qval8.9E-5)', 'GO:0009167:purine ribonucleoside monophosphate metabolic process (qval8.82E-5)', 'GO:0009124:nucleoside monophosphate biosynthetic process (qval1.09E-4)', 'GO:0046034:ATP metabolic process (qval1.11E-4)', 'GO:0034976:response to endoplasmic reticulum stress (qval1.1E-4)', 'GO:0072524:pyridine-containing compound metabolic process (qval1.19E-4)', 'GO:0009161:ribonucleoside monophosphate metabolic process (qval1.23E-4)', 'GO:0006757:ATP generation from ADP (qval1.31E-4)', 'GO:0006096:glycolytic process (qval1.3E-4)', 'GO:0046031:ADP metabolic process (qval1.29E-4)', 'GO:0009135:purine nucleoside diphosphate metabolic process (qval1.28E-4)', 'GO:0009179:purine ribonucleoside diphosphate metabolic process (qval1.27E-4)', 'GO:0006733:oxidoreduction coenzyme metabolic process (qval1.58E-4)', 'GO:0045489:pectin biosynthetic process (qval1.6E-4)', 'GO:0042866:pyruvate biosynthetic process (qval1.61E-4)', 'GO:0009185:ribonucleoside diphosphate metabolic process (qval1.59E-4)', 'GO:0043933:protein-containing complex subunit organization (qval1.69E-4)', 'GO:1901565:organonitrogen compound catabolic process (qval1.91E-4)', 'GO:0006807:nitrogen compound metabolic process (qval1.9E-4)', 'GO:0034641:cellular nitrogen compound metabolic process (qval1.92E-4)', 'GO:0009123:nucleoside monophosphate metabolic process (qval2E-4)', 'GO:0016255:attachment of GPI anchor to protein (qval2.11E-4)', 'GO:0019359:nicotinamide nucleotide biosynthetic process (qval2.33E-4)', 'GO:0071705:nitrogen compound transport (qval2.73E-4)', 'GO:0019363:pyridine nucleotide biosynthetic process (qval2.84E-4)', 'GO:0072657:protein localization to membrane (qval2.93E-4)', 'GO:0006084:acetyl-CoA metabolic process (qval3.1E-4)', 'GO:0035384:thioester biosynthetic process (qval3.14E-4)', 'GO:0071616:acyl-CoA biosynthetic process (qval3.12E-4)', 'GO:0006631:fatty acid metabolic process (qval3.52E-4)', 'GO:0006465:signal peptide processing (qval3.59E-4)', 'GO:0051186:cofactor metabolic process (qval3.58E-4)', 'GO:0072525:pyridine-containing compound biosynthetic process (qval4.05E-4)', 'GO:0009166:nucleotide catabolic process (qval4.57E-4)', 'GO:0006637:acyl-CoA metabolic process (qval4.73E-4)', 'GO:0035383:thioester metabolic process (qval4.7E-4)', 'GO:0006491:N-glycan processing (qval4.89E-4)', 'GO:0002183:cytoplasmic translational initiation (qval4.86E-4)', 'GO:0008654:phospholipid biosynthetic process (qval4.92E-4)', 'GO:0006085:acetyl-CoA biosynthetic process (qval6.03E-4)', 'GO:0071702:organic substance transport (qval7.06E-4)', 'GO:0044255:cellular lipid metabolic process (qval8.35E-4)', 'GO:0017144:drug metabolic process (qval8.64E-4)', 'GO:0046434:organophosphate catabolic process (qval8.99E-4)', 'GO:0072599:establishment of protein localization to endoplasmic reticulum (qval9.8E-4)', 'GO:0045047:protein targeting to ER (qval9.74E-4)', 'GO:0043170:macromolecule metabolic process (qval1.01E-3)', 'GO:0044260:cellular macromolecule metabolic process (qval1.11E-3)', 'GO:0045488:pectin metabolic process (qval1.26E-3)', 'GO:0052546:cell wall pectin metabolic process (qval1.37E-3)', 'GO:0010393:galacturonan metabolic process (qval1.42E-3)', 'GO:0034654:nucleobase-containing compound biosynthetic process (qval2.08E-3)', 'GO:0005975:carbohydrate metabolic process (qval2.14E-3)', 'GO:0009056:catabolic process (qval2.2E-3)', 'GO:0044248:cellular catabolic process (qval2.35E-3)', 'GO:0006629:lipid metabolic process (qval2.36E-3)', 'GO:0052325:cell wall pectin biosynthetic process (qval3.16E-3)', 'GO:0006432:phenylalanyl-tRNA aminoacylation (qval3.65E-3)', 'GO:0046364:monosaccharide biosynthetic process (qval3.68E-3)', 'GO:0070727:cellular macromolecule localization (qval4.45E-3)', 'GO:0034655:nucleobase-containing compound catabolic process (qval5.75E-3)', 'GO:0016485:protein processing (qval5.98E-3)', 'GO:0033875:ribonucleoside bisphosphate metabolic process (qval6.59E-3)', 'GO:0033865:nucleoside bisphosphate metabolic process (qval6.55E-3)', 'GO:0034032:purine nucleoside bisphosphate metabolic process (qval6.52E-3)', 'GO:0016052:carbohydrate catabolic process (qval7.46E-3)', 'GO:0022618:ribonucleoprotein complex assembly (qval8.16E-3)', 'GO:0033866:nucleoside bisphosphate biosynthetic process (qval9.36E-3)', 'GO:0034030:ribonucleoside bisphosphate biosynthetic process (qval9.31E-3)', 'GO:0034033:purine nucleoside bisphosphate biosynthetic process (qval9.26E-3)', 'GO:0000271:polysaccharide biosynthetic process (qval9.36E-3)', 'GO:0046474:glycerophospholipid biosynthetic process (qval9.65E-3)', 'GO:0034613:cellular protein localization (qval9.7E-3)', 'GO:0019853:L-ascorbic acid biosynthetic process (qval9.77E-3)', 'GO:0043248:proteasome assembly (qval1.1E-2)', 'GO:0015780:nucleotide-sugar transmembrane transport (qval1.11E-2)', 'GO:0071826:ribonucleoprotein complex subunit organization (qval1.27E-2)', 'GO:0010394:homogalacturonan metabolic process (qval1.26E-2)', 'GO:0090150:establishment of protein localization to membrane (qval1.31E-2)', 'GO:0090110:cargo loading into COPII-coated vesicle (qval1.64E-2)', 'GO:0035459:cargo loading into vesicle (qval1.63E-2)', 'GO:0018130:heterocycle biosynthetic process (qval1.69E-2)', 'GO:0043094:cellular metabolic compound salvage (qval1.75E-2)', 'GO:0070972:protein localization to endoplasmic reticulum (qval1.82E-2)', 'GO:0009100:glycoprotein metabolic process (qval2.1E-2)', 'GO:1901264:carbohydrate derivative transport (qval2.32E-2)', 'GO:0043254:regulation of protein complex assembly (qval2.45E-2)', 'GO:0051668:localization within membrane (qval2.52E-2)', 'GO:0019852:L-ascorbic acid metabolic process (qval2.51E-2)']</t>
        </is>
      </c>
      <c r="V26" s="3">
        <f>hyperlink("https://spiral.technion.ac.il/results/MTAwMDAwNw==/25/GOResultsFUNCTION","link")</f>
        <v/>
      </c>
      <c r="W26" t="inlineStr">
        <is>
          <t>['GO:0005198:structural molecule activity (qval5.62E-15)', 'GO:0003735:structural constituent of ribosome (qval7.75E-13)', 'GO:0003723:RNA binding (qval6.08E-7)', 'GO:0003729:mRNA binding (qval1.27E-6)', 'GO:0008135:translation factor activity, RNA binding (qval2.67E-6)', 'GO:0003743:translation initiation factor activity (qval2.27E-6)', 'GO:0016875:ligase activity, forming carbon-oxygen bonds (qval6.84E-6)', 'GO:0004812:aminoacyl-tRNA ligase activity (qval5.99E-6)', 'GO:0008233:peptidase activity (qval4.4E-5)', 'GO:0004312:fatty acid synthase activity (qval7.7E-5)', 'GO:0070011:peptidase activity, acting on L-amino acid peptides (qval3.61E-4)', 'GO:0016864:intramolecular oxidoreductase activity, transposing S-S bonds (qval3.57E-4)', 'GO:0003756:protein disulfide isomerase activity (qval3.29E-4)', 'GO:0016757:transferase activity, transferring glycosyl groups (qval4.15E-4)', 'GO:0004175:endopeptidase activity (qval7.39E-4)', 'GO:0016853:isomerase activity (qval8.81E-4)', 'GO:0016874:ligase activity (qval1.36E-3)', 'GO:0005507:copper ion binding (qval1.43E-3)', 'GO:0140101:catalytic activity, acting on a tRNA (qval3.26E-3)', 'GO:0003824:catalytic activity (qval4.26E-3)', 'GO:0016860:intramolecular oxidoreductase activity (qval4.51E-3)', 'GO:0051192:prosthetic group binding (qval7.4E-3)', 'GO:0000036:acyl carrier activity (qval7.08E-3)', 'GO:0044620:ACP phosphopantetheine attachment site binding (qval6.78E-3)', 'GO:0005338:nucleotide-sugar transmembrane transporter activity (qval9.27E-3)', 'GO:0004826:phenylalanine-tRNA ligase activity (qval1.28E-2)', 'GO:0004776:succinate-CoA ligase (GDP-forming) activity (qval1.23E-2)', 'GO:0004775:succinate-CoA ligase (ADP-forming) activity (qval1.19E-2)', 'GO:0004774:succinate-CoA ligase activity (qval1.15E-2)', 'GO:1901505:carbohydrate derivative transmembrane transporter activity (qval1.13E-2)', 'GO:0015932:nucleobase-containing compound transmembrane transporter activity (qval1.28E-2)', 'GO:0008143:poly(A) binding (qval1.35E-2)', 'GO:0015165:pyrimidine nucleotide-sugar transmembrane transporter activity (qval1.31E-2)', 'GO:0051082:unfolded protein binding (qval1.58E-2)', 'GO:0070717:poly-purine tract binding (qval1.73E-2)', 'GO:0004739:pyruvate dehydrogenase (acetyl-transferring) activity (qval3.56E-2)', 'GO:0004738:pyruvate dehydrogenase activity (qval3.47E-2)', 'GO:0019784:NEDD8-specific protease activity (qval3.38E-2)', 'GO:0016903:oxidoreductase activity, acting on the aldehyde or oxo group of donors (qval4E-2)', 'GO:0001883:purine nucleoside binding (qval4.97E-2)', 'GO:0005525:GTP binding (qval4.85E-2)', 'GO:0019001:guanyl nucleotide binding (qval4.73E-2)', 'GO:0032561:guanyl ribonucleotide binding (qval4.62E-2)', 'GO:0032550:purine ribonucleoside binding (qval4.52E-2)', 'GO:0051287:NAD binding (qval4.71E-2)', 'GO:0043022:ribosome binding (qval5.33E-2)', 'GO:0016624:oxidoreductase activity, acting on the aldehyde or oxo group of donors, disulfide as acceptor (qval5.73E-2)']</t>
        </is>
      </c>
      <c r="X26" s="3">
        <f>hyperlink("https://spiral.technion.ac.il/results/MTAwMDAwNw==/25/GOResultsCOMPONENT","link")</f>
        <v/>
      </c>
      <c r="Y26" t="inlineStr">
        <is>
          <t>['GO:0044444:cytoplasmic part (qval3E-78)', 'GO:0005829:cytosol (qval1.05E-57)', 'GO:0044431:Golgi apparatus part (qval2.45E-52)', 'GO:0044446:intracellular organelle part (qval5.27E-51)', 'GO:0044422:organelle part (qval6.18E-51)', 'GO:0005794:Golgi apparatus (qval3.64E-48)', 'GO:0032991:protein-containing complex (qval5.93E-48)', 'GO:0098791:Golgi subcompartment (qval1.24E-35)', 'GO:0005783:endoplasmic reticulum (qval1.43E-34)', 'GO:0031985:Golgi cisterna (qval1.45E-33)', 'GO:0044424:intracellular part (qval6.95E-28)', 'GO:0005802:trans-Golgi network (qval6.84E-28)', 'GO:0044432:endoplasmic reticulum part (qval2.45E-27)', 'GO:0031984:organelle subcompartment (qval4.32E-27)', 'GO:0005768:endosome (qval7.78E-26)', 'GO:1905369:endopeptidase complex (qval1.29E-25)', 'GO:0000502:proteasome complex (qval1.22E-25)', 'GO:1905368:peptidase complex (qval1.08E-24)', 'GO:0031410:cytoplasmic vesicle (qval5.85E-24)', 'GO:0097708:intracellular vesicle (qval6.47E-24)', 'GO:0098796:membrane protein complex (qval5.52E-22)', 'GO:0031982:vesicle (qval7.79E-22)', 'GO:0005839:proteasome core complex (qval1.72E-21)', 'GO:0044464:cell part (qval3.81E-20)', 'GO:0031090:organelle membrane (qval7.8E-17)', 'GO:0000138:Golgi trans cisterna (qval1.2E-16)', 'GO:0098588:bounding membrane of organelle (qval1.67E-16)', 'GO:1902494:catalytic complex (qval2.23E-16)', 'GO:0044425:membrane part (qval6.45E-16)', 'GO:0005737:cytoplasm (qval1.55E-14)', 'GO:0005797:Golgi medial cisterna (qval2.9E-14)', 'GO:0044391:ribosomal subunit (qval1.62E-13)', 'GO:1990904:ribonucleoprotein complex (qval2.24E-13)', 'GO:0098805:whole membrane (qval9.86E-13)', 'GO:0016020:membrane (qval2.21E-12)', 'GO:0044445:cytosolic part (qval2.2E-12)', 'GO:0044437:vacuolar part (qval2.75E-12)', 'GO:0005774:vacuolar membrane (qval5.42E-12)', 'GO:0030117:membrane coat (qval1.28E-11)', 'GO:0005840:ribosome (qval3.63E-11)', 'GO:0019773:proteasome core complex, alpha-subunit complex (qval3.68E-11)', 'GO:0043229:intracellular organelle (qval1.03E-10)', 'GO:0043231:intracellular membrane-bounded organelle (qval1.1E-10)', 'GO:0043226:organelle (qval1.31E-10)', 'GO:0043227:membrane-bounded organelle (qval1.52E-10)', 'GO:0019774:proteasome core complex, beta-subunit complex (qval3.14E-10)', 'GO:0030120:vesicle coat (qval3.33E-10)', 'GO:0044433:cytoplasmic vesicle part (qval3.62E-10)', 'GO:0022626:cytosolic ribosome (qval8.07E-10)', 'GO:0005886:plasma membrane (qval1.37E-9)', 'GO:0072546:ER membrane protein complex (qval1.49E-9)', 'GO:0015935:small ribosomal subunit (qval5.22E-9)', 'GO:0030126:COPI vesicle coat (qval5.48E-9)', 'GO:0009536:plastid (qval6.98E-9)', 'GO:0098798:mitochondrial protein complex (qval3.34E-8)', 'GO:0044429:mitochondrial part (qval6.24E-8)', 'GO:0030054:cell junction (qval9.25E-8)', 'GO:0005911:cell-cell junction (qval9.09E-8)', 'GO:0009506:plasmodesma (qval8.94E-8)', 'GO:0005852:eukaryotic translation initiation factor 3 complex (qval4.28E-7)', 'GO:0022627:cytosolic small ribosomal subunit (qval4.21E-7)', 'GO:0005773:vacuole (qval3.96E-6)', 'GO:0031227:intrinsic component of endoplasmic reticulum membrane (qval5.76E-6)', 'GO:0005575:cellular_component (qval7.99E-6)', 'GO:0000139:Golgi membrane (qval9.91E-6)', 'GO:0015934:large ribosomal subunit (qval1.35E-5)', 'GO:0016272:prefoldin complex (qval2.3E-5)', 'GO:0042765:GPI-anchor transamidase complex (qval2.27E-5)', 'GO:0030176:integral component of endoplasmic reticulum membrane (qval2.43E-5)', 'GO:0031228:intrinsic component of Golgi membrane (qval4.53E-5)', 'GO:0030173:integral component of Golgi membrane (qval4.47E-5)', 'GO:0031975:envelope (qval9.01E-5)', 'GO:0031967:organelle envelope (qval8.88E-5)', 'GO:0005801:cis-Golgi network (qval1.27E-4)', 'GO:0000137:Golgi cis cisterna (qval2.03E-4)', 'GO:0044455:mitochondrial membrane part (qval4.69E-4)', 'GO:0005762:mitochondrial large ribosomal subunit (qval5.25E-4)', 'GO:0030008:TRAPP complex (qval7.04E-4)', 'GO:0016021:integral component of membrane (qval7.31E-4)', 'GO:0030127:COPII vesicle coat (qval1.21E-3)', 'GO:0043228:non-membrane-bounded organelle (qval1.27E-3)', 'GO:0043232:intracellular non-membrane-bounded organelle (qval1.26E-3)', 'GO:0000315:organellar large ribosomal subunit (qval1.27E-3)', 'GO:0042709:succinate-CoA ligase complex (qval1.34E-3)', 'GO:0005739:mitochondrion (qval1.39E-3)', 'GO:0005789:endoplasmic reticulum membrane (qval1.43E-3)', 'GO:0030312:external encapsulating structure (qval1.49E-3)', 'GO:0005618:cell wall (qval1.47E-3)', 'GO:0009570:chloroplast stroma (qval1.89E-3)', 'GO:0008541:proteasome regulatory particle, lid subcomplex (qval1.9E-3)', 'GO:0005787:signal peptidase complex (qval1.87E-3)', 'GO:0009532:plastid stroma (qval1.92E-3)', 'GO:0070971:endoplasmic reticulum exit site (qval2.67E-3)', 'GO:0098800:inner mitochondrial membrane protein complex (qval3.43E-3)', 'GO:0009941:chloroplast envelope (qval3.61E-3)', 'GO:0031301:integral component of organelle membrane (qval3.83E-3)', 'GO:0009526:plastid envelope (qval4.28E-3)', 'GO:0005853:eukaryotic translation elongation factor 1 complex (qval4.42E-3)', 'GO:0009507:chloroplast (qval4.92E-3)', 'GO:0022625:cytosolic large ribosomal subunit (qval4.95E-3)', 'GO:0031300:intrinsic component of organelle membrane (qval5.06E-3)', 'GO:0017119:Golgi transport complex (qval5.22E-3)', 'GO:0099023:tethering complex (qval5.25E-3)', 'GO:0005740:mitochondrial envelope (qval5.45E-3)', 'GO:0030660:Golgi-associated vesicle membrane (qval7.09E-3)', 'GO:0010005:cortical microtubule, transverse to long axis (qval8.57E-3)', 'GO:0071458:integral component of cytoplasmic side of endoplasmic reticulum membrane (qval8.49E-3)', 'GO:1990204:oxidoreductase complex (qval8.69E-3)']</t>
        </is>
      </c>
    </row>
    <row r="27">
      <c r="A27" s="1" t="n">
        <v>26</v>
      </c>
      <c r="B27" t="n">
        <v>22284</v>
      </c>
      <c r="C27" t="n">
        <v>4255</v>
      </c>
      <c r="D27" t="n">
        <v>91</v>
      </c>
      <c r="E27" t="n">
        <v>8190</v>
      </c>
      <c r="F27" t="n">
        <v>327</v>
      </c>
      <c r="G27" t="n">
        <v>3028</v>
      </c>
      <c r="H27" t="n">
        <v>60</v>
      </c>
      <c r="I27" t="n">
        <v>270</v>
      </c>
      <c r="J27" s="2" t="n">
        <v>-1970</v>
      </c>
      <c r="K27" t="n">
        <v>0.344</v>
      </c>
      <c r="L27" t="inlineStr">
        <is>
          <t>AAE3,AAE5,ABI1,ABI2,ABR1,ACBP3,ACR5,ACX1,ADT3,AFP1,AFP3,AFP4,AHK3,ALDH7B4,AML3,ANAC083,APR1,APR2,APS1,AR781,ARF32,AT1G01350,AT1G02610,AT1G02890,AT1G03740,AT1G04770,AT1G05340,AT1G07030,AT1G10140,AT1G13350,AT1G13360,AT1G13990,AT1G16320,AT1G16840,AT1G19400,AT1G21000,AT1G22470,AT1G22930,AT1G25550,AT1G26580,AT1G27290,AT1G29760,AT1G32120,AT1G34300,AT1G53050,AT1G53560,AT1G55680,AT1G56140,AT1G60730,AT1G71950,AT1G72510,AT1G73920,AT1G76070,AT1G76980,AT1G78070,AT1G78420,AT2G04400,AT2G06025,AT2G15960,AT2G16790,AT2G18090,AT2G22880,AT2G23120,AT2G24100,AT2G25460,AT2G27500,AT2G27830,AT2G32140,AT2G32150,AT2G33700,AT2G36220,AT2G38410,AT2G39270,AT2G40095,AT3G02480,AT3G02740,AT3G04010,AT3G04640,AT3G05165,AT3G06620,AT3G07350,AT3G07565,AT3G10020,AT3G11340,AT3G13430,AT3G14200,AT3G15070,AT3G15630,AT3G22530,AT3G25840,AT3G43230,AT3G47160,AT3G47550,AT3G47680,AT3G48050,AT3G49590,AT3G49790,AT3G50910,AT3G51500,AT3G52105,AT3G52220,AT3G52710,AT3G57750,AT3G59210,AT3G60300,AT3G62920,AT4G01895,AT4G01960,AT4G05070,AT4G09150,AT4G11570,AT4G12000,AT4G13110,AT4G17900,AT4G19140,AT4G23050,AT4G24380,AT4G24690,AT4G26060,AT4G27020,AT4G27680,AT4G28260,AT4G29950,AT4G30240,AT4G30390,AT4G30490,AT4G31860,AT4G32440,AT4G32480,AT4G33467,AT4G33540,AT4G33940,AT4G34140,AT4G36500,AT4G38060,AT4G38810,AT4G38980,AT4G40080,AT5G02230,AT5G03380,AT5G05600,AT5G08535,AT5G12190,AT5G12340,AT5G15820,AT5G17460,AT5G18400,AT5G18490,AT5G19440,AT5G19855,AT5G21280,AT5G23520,AT5G25280,AT5G27760,AT5G35320,AT5G40340,AT5G43260,AT5G46780,AT5G47860,AT5G48655,AT5G53050,AT5G54165,AT5G54940,AT5G55180,AT5G57123,AT5G57860,AT5G58800,AT5G64170,AT5G64250,AT5G65300,AT5G67350,ATG12A,ATG18F,ATG8E,ATG8H,ATHB-6,ATJ11,ATJ8,ATL27,ATTIL', "B''ALPHA", 'BAM1,BAM4,BAP1,BIL4,BPS1,BT5,BZIP25,CAD1,CBL4,CHIP,CIPK1,CIPK14,CIPK15,CKL13,CLPC1,COAE,COL13,COL5,COL9,CRY2,DI19-3,DREB2E,ECI2,EIL3,ERF020,ERF107,ERF113,FAB1A,FES1,FIP1,FRS7,Fes1A,GDPD4,GLYK,GPX6,GSL-OH,GSTU5,GSTU6,GTE8,HAB1,HAT22,HGO,HISN1B,HSFA4C,HSPRO2,IAA16,ILL4,ILR1,INVC,ISCA,ISPH,LOG2,LOG7,LON2,LSU3,LUG,MAPKKK13,MBD1,MCCA,MED26B,MIP1,ML1,ML5,MSL4,MSR4,MYB44,NAC055,NAC072,NBP35,NET1D,NF-YC11,NLP8,NTMC2T5.1,NUDT18,PDS1,PEPR1,PNC2,PP2A10,PUB37,PUB44,PYL5,PYM,Phox4,RAP2-6,RAP2-9,RCD1,RD19A,RD21A,RHA1A,RIN2,RMA1,RPL10C,RTFL17,RTFL6,SAC2,SAG21,SAP12,SAP3,SAP4,SAP5,SAP6,SAP7,SAP9,SAT32,SAT5,SDP1,SIS,SKIP32,SKP2B,SLK1,SMG7,SPA1,SPPL4,SR30,SRC2,SRO1,SSL12,SSP4,SSP4b,SSP5,SYP21,TEM1,TET8,TIM14-3,TLP1,TOM20-4,TOPP3,TOPP8,TPS10,TPS11,TPS8,TRB2,UBC3,UBL5,UBQ10,UBQ3,UPF3,WRKY25,XERO2,XI-1,XTH24,XTH30,ZAT12,ZHD11,ZIFL1,emb1441</t>
        </is>
      </c>
      <c r="M27" t="inlineStr">
        <is>
          <t>[(2, 1), (6, 1), (6, 39), (6, 74), (13, 1), (13, 74), (25, 1), (25, 74), (26, 1), (26, 3), (26, 5), (26, 8), (26, 10), (26, 24), (26, 27), (26, 32), (26, 36), (26, 39), (26, 41), (26, 43), (26, 53), (26, 65), (26, 71), (26, 74), (26, 75), (26, 82), (28, 1), (28, 3), (28, 8), (28, 10), (28, 24), (28, 39), (28, 65), (28, 71), (28, 74), (28, 75), (30, 1), (31, 1), (31, 3), (31, 4), (31, 5), (31, 8), (31, 10), (31, 11), (31, 15), (31, 16), (31, 20), (31, 24), (31, 27), (31, 32), (31, 34), (31, 36), (31, 39), (31, 41), (31, 43), (31, 53), (31, 65), (31, 70), (31, 71), (31, 74), (31, 75), (31, 76), (31, 82), (35, 1), (35, 3), (35, 8), (35, 10), (35, 24), (35, 39), (35, 65), (35, 71), (35, 74), (35, 75), (37, 1), (37, 3), (37, 5), (37, 8), (37, 10), (37, 24), (37, 36), (37, 39), (37, 41), (37, 65), (37, 71), (37, 74), (37, 75), (37, 82), (38, 1), (38, 74), (42, 1), (42, 3), (42, 5), (42, 8), (42, 10), (42, 24), (42, 27), (42, 32), (42, 36), (42, 39), (42, 41), (42, 43), (42, 53), (42, 65), (42, 71), (42, 74), (42, 75), (42, 82), (44, 1), (44, 74), (48, 1), (49, 1), (49, 39), (49, 74), (51, 1), (52, 1), (55, 1), (55, 3), (55, 8), (55, 10), (55, 24), (55, 39), (55, 41), (55, 65), (55, 71), (55, 74), (55, 75), (55, 82), (56, 1), (56, 3), (56, 8), (56, 10), (56, 39), (56, 65), (56, 74), (57, 1), (57, 39), (57, 74), (58, 1), (58, 74), (60, 1), (64, 1), (64, 3), (64, 5), (64, 8), (64, 10), (64, 11), (64, 24), (64, 27), (64, 32), (64, 36), (64, 39), (64, 41), (64, 43), (64, 53), (64, 59), (64, 65), (64, 71), (64, 74), (64, 75), (64, 76), (64, 82), (67, 1), (67, 3), (67, 8), (67, 10), (67, 39), (67, 71), (67, 74), (69, 1), (69, 74), (78, 1), (78, 39), (78, 74), (79, 1), (79, 3), (79, 4), (79, 5), (79, 8), (79, 10), (79, 15), (79, 16), (79, 20), (79, 21), (79, 24), (79, 27), (79, 32), (79, 34), (79, 36), (79, 39), (79, 41), (79, 43), (79, 53), (79, 59), (79, 65), (79, 70), (79, 71), (79, 74), (79, 75), (79, 76), (79, 82), (80, 1), (80, 39), (80, 74), (83, 1), (83, 3), (83, 5), (83, 8), (83, 10), (83, 24), (83, 32), (83, 36), (83, 39), (83, 41), (83, 43), (83, 53), (83, 65), (83, 71), (83, 74), (83, 75), (83, 76), (83, 82), (85, 1), (85, 3), (85, 4), (85, 5), (85, 8), (85, 10), (85, 15), (85, 20), (85, 21), (85, 24), (85, 27), (85, 32), (85, 34), (85, 36), (85, 39), (85, 41), (85, 43), (85, 53), (85, 65), (85, 70), (85, 71), (85, 74), (85, 75), (85, 76), (85, 82), (86, 1), (89, 1), (89, 3), (89, 5), (89, 8), (89, 10), (89, 15), (89, 20), (89, 21), (89, 24), (89, 27), (89, 32), (89, 36), (89, 39), (89, 41), (89, 43), (89, 53), (89, 65), (89, 70), (89, 71), (89, 74), (89, 75), (89, 76), (89, 82)]</t>
        </is>
      </c>
      <c r="N27" t="n">
        <v>5478</v>
      </c>
      <c r="O27" t="n">
        <v>0.5</v>
      </c>
      <c r="P27" t="n">
        <v>0.95</v>
      </c>
      <c r="Q27" t="n">
        <v>3</v>
      </c>
      <c r="R27" t="n">
        <v>10000</v>
      </c>
      <c r="S27" t="inlineStr">
        <is>
          <t>06/05/2024, 15:38:23</t>
        </is>
      </c>
      <c r="T27" s="3">
        <f>hyperlink("https://spiral.technion.ac.il/results/MTAwMDAwNw==/26/GOResultsPROCESS","link")</f>
        <v/>
      </c>
      <c r="U27" t="inlineStr">
        <is>
          <t>['GO:0042221:response to chemical (qval4.15E-8)', 'GO:0009628:response to abiotic stimulus (qval1.66E-6)', 'GO:0001666:response to hypoxia (qval6.81E-6)', 'GO:0036293:response to decreased oxygen levels (qval6.41E-6)', 'GO:0071456:cellular response to hypoxia (qval5.77E-6)', 'GO:0070482:response to oxygen levels (qval4.96E-6)', 'GO:0036294:cellular response to decreased oxygen levels (qval4.84E-6)', 'GO:0071453:cellular response to oxygen levels (qval4.58E-6)', 'GO:0006950:response to stress (qval4.55E-6)', 'GO:0001101:response to acid chemical (qval1.16E-5)', 'GO:0050896:response to stimulus (qval4.41E-5)', 'GO:1901700:response to oxygen-containing compound (qval5.76E-5)', 'GO:0097305:response to alcohol (qval9.04E-5)', 'GO:0070887:cellular response to chemical stimulus (qval1.12E-4)', 'GO:0009414:response to water deprivation (qval2.71E-4)', 'GO:0009415:response to water (qval3.29E-4)', 'GO:0006470:protein dephosphorylation (qval3.87E-4)', 'GO:0009737:response to abscisic acid (qval9.67E-4)', 'GO:0033993:response to lipid (qval1.09E-3)', 'GO:0009725:response to hormone (qval1.2E-3)', 'GO:0009719:response to endogenous stimulus (qval1.97E-3)', 'GO:0006970:response to osmotic stress (qval1.98E-3)', 'GO:0010033:response to organic substance (qval1.92E-3)', 'GO:0009651:response to salt stress (qval3.25E-3)', 'GO:0033554:cellular response to stress (qval4.76E-3)', 'GO:0051716:cellular response to stimulus (qval1.19E-2)', 'GO:0006464:cellular protein modification process (qval1.24E-2)', 'GO:0036211:protein modification process (qval1.2E-2)', 'GO:0010035:response to inorganic substance (qval1.17E-2)', 'GO:0009987:cellular process (qval1.57E-2)', 'GO:0009072:aromatic amino acid family metabolic process (qval1.74E-2)', 'GO:0016567:protein ubiquitination (qval1.75E-2)', 'GO:0016311:dephosphorylation (qval1.87E-2)', 'GO:0016054:organic acid catabolic process (qval1.93E-2)', 'GO:0046395:carboxylic acid catabolic process (qval1.88E-2)', 'GO:0009074:aromatic amino acid family catabolic process (qval2.15E-2)', 'GO:0032446:protein modification by small protein conjugation (qval2.68E-2)', 'GO:0000398:mRNA splicing, via spliceosome (qval2.92E-2)', 'GO:0014070:response to organic cyclic compound (qval3.05E-2)', 'GO:0006558:L-phenylalanine metabolic process (qval5.26E-2)', 'GO:1902221:erythrose 4-phosphate/phosphoenolpyruvate family amino acid metabolic process (qval5.13E-2)', 'GO:0006979:response to oxidative stress (qval5.04E-2)', 'GO:0044267:cellular protein metabolic process (qval5.07E-2)', 'GO:0006559:L-phenylalanine catabolic process (qval4.96E-2)', 'GO:1902222:erythrose 4-phosphate/phosphoenolpyruvate family amino acid catabolic process (qval4.85E-2)', 'GO:1905958:negative regulation of cellular response to alcohol (qval5.26E-2)', 'GO:1901420:negative regulation of response to alcohol (qval5.15E-2)', 'GO:0009788:negative regulation of abscisic acid-activated signaling pathway (qval5.04E-2)', 'GO:0043412:macromolecule modification (qval5.85E-2)', 'GO:0019538:protein metabolic process (qval5.74E-2)', 'GO:0008150:biological_process (qval6.48E-2)', 'GO:0009605:response to external stimulus (qval6.67E-2)', 'GO:0000377:RNA splicing, via transesterification reactions with bulged adenosine as nucleophile (qval6.88E-2)', 'GO:0000375:RNA splicing, via transesterification reactions (qval6.75E-2)', 'GO:1901564:organonitrogen compound metabolic process (qval7.64E-2)', 'GO:0072329:monocarboxylic acid catabolic process (qval8.88E-2)', 'GO:0008380:RNA splicing (qval8.81E-2)', 'GO:0042493:response to drug (qval8.87E-2)']</t>
        </is>
      </c>
      <c r="V27" s="3">
        <f>hyperlink("https://spiral.technion.ac.il/results/MTAwMDAwNw==/26/GOResultsFUNCTION","link")</f>
        <v/>
      </c>
      <c r="W27" t="inlineStr">
        <is>
          <t>['GO:0004722:protein serine/threonine phosphatase activity (qval1.56E-5)', 'GO:0004721:phosphoprotein phosphatase activity (qval7.45E-4)', 'GO:0061630:ubiquitin protein ligase activity (qval9.29E-2)', 'GO:0061659:ubiquitin-like protein ligase activity (qval7.79E-2)', 'GO:0140096:catalytic activity, acting on a protein (qval1.17E-1)', 'GO:0004842:ubiquitin-protein transferase activity (qval1.01E-1)', 'GO:0019787:ubiquitin-like protein transferase activity (qval1.06E-1)', 'GO:0008420:RNA polymerase II CTD heptapeptide repeat phosphatase activity (qval1.91E-1)', 'GO:0016791:phosphatase activity (qval1.73E-1)', 'GO:0033741:adenylyl-sulfate reductase (glutathione) activity (qval1.98E-1)', 'GO:0009973:adenylyl-sulfate reductase activity (qval1.8E-1)', 'GO:0005515:protein binding (qval1.72E-1)']</t>
        </is>
      </c>
      <c r="X27" s="3">
        <f>hyperlink("https://spiral.technion.ac.il/results/MTAwMDAwNw==/26/GOResultsCOMPONENT","link")</f>
        <v/>
      </c>
      <c r="Y27" t="inlineStr">
        <is>
          <t>['GO:1903293:phosphatase complex (qval8.19E-2)', 'GO:0008287:protein serine/threonine phosphatase complex (qval4.09E-2)', 'GO:0005634:nucleus (qval1.02E-1)', 'GO:0005737:cytoplasm (qval9.2E-2)']</t>
        </is>
      </c>
    </row>
    <row r="28">
      <c r="A28" s="1" t="n">
        <v>27</v>
      </c>
      <c r="B28" t="n">
        <v>22284</v>
      </c>
      <c r="C28" t="n">
        <v>4255</v>
      </c>
      <c r="D28" t="n">
        <v>91</v>
      </c>
      <c r="E28" t="n">
        <v>8190</v>
      </c>
      <c r="F28" t="n">
        <v>1017</v>
      </c>
      <c r="G28" t="n">
        <v>3114</v>
      </c>
      <c r="H28" t="n">
        <v>68</v>
      </c>
      <c r="I28" t="n">
        <v>418</v>
      </c>
      <c r="J28" s="2" t="n">
        <v>-9273</v>
      </c>
      <c r="K28" t="n">
        <v>0.346</v>
      </c>
      <c r="L28" t="inlineStr">
        <is>
          <t>4CLL6,A3,AAPT1,AATP2,ABCG3,ABH1,ACBP1,ACP2,ACP3,ACR4,ADNT1,AFB5,AGL26,AHL13,AHL29,AHL5,AIP3,AKR4C10,AKR4C11,ALG12,ALG9,AN,APC6,ARP1,ARP2,ARP4,ARP7,ASF1B,ASN2,AT1G01300,AT1G01920,AT1G02290,AT1G04340,AT1G04430,AT1G04590,AT1G05070,AT1G05520,AT1G06500,AT1G06560,AT1G06790,AT1G08110,AT1G08125,AT1G08750,AT1G09150,AT1G09160,AT1G09290,AT1G09620,AT1G09640,AT1G09660,AT1G09870,AT1G10850,AT1G11200,AT1G11270,AT1G12230,AT1G12650,AT1G13380,AT1G14710,AT1G14910,AT1G15810,AT1G16810,AT1G16870,AT1G17510,AT1G18340,AT1G18700,AT1G19880,AT1G20220,AT1G20410,AT1G20430,AT1G20540,AT1G21480,AT1G21560,AT1G22660,AT1G22700,AT1G22790,AT1G23890,AT1G24240,AT1G24360,AT1G26460,AT1G26740,AT1G27090,AT1G27190,AT1G27900,AT1G29790,AT1G29810,AT1G29840,AT1G29960,AT1G30230,AT1G30580,AT1G31910,AT1G33680,AT1G34010,AT1G34020,AT1G34350,AT1G36310,AT1G42430,AT1G43580,AT1G44760,AT1G44810,AT1G44835,AT1G44920,AT1G45207,AT1G47640,AT1G48230,AT1G48610,AT1G49840,AT1G50380,AT1G51630,AT1G51730,AT1G52600,AT1G52630,AT1G52670,AT1G53530,AT1G53645,AT1G54770,AT1G55205,AT1G55890,AT1G56020,AT1G57720,AT1G60770,AT1G62330,AT1G62520,AT1G63980,AT1G64190,AT1G64880,AT1G65032,AT1G65270,AT1G66430,AT1G66530,AT1G67250,AT1G67320,AT1G68260,AT1G69526,AT1G70190,AT1G72090,AT1G72190,AT1G72420,AT1G72480,AT1G72550,AT1G73180,AT1G73230,AT1G73240,AT1G73320,AT1G73470,AT1G73490,AT1G73940,AT1G75670,AT1G77350,AT1G80700,AT2G01630,AT2G04280,AT2G04845,AT2G11910,AT2G13440,AT2G16940,AT2G18245,AT2G18400,AT2G18910,AT2G19530,AT2G19940,AT2G20060,AT2G20280,AT2G21250,AT2G22230,AT2G22400,AT2G24060,AT2G24090,AT2G24440,AT2G25100,AT2G25210,AT2G25830,AT2G25870,AT2G25970,AT2G26110,AT2G26270,AT2G26810,AT2G27330,AT2G27460,AT2G28600,AT2G29020,AT2G30105,AT2G30200,AT2G32580,AT2G33410,AT2G34040,AT2G34050,AT2G35790,AT2G37230,AT2G37500,AT2G39020,AT2G39440,AT2G40290,AT2G40660,AT2G42710,AT2G42770,AT2G43770,AT2G44065,AT2G45250,AT2G46290,AT2G47250,AT2G47640,AT3G01740,AT3G01790,AT3G02200,AT3G02420,AT3G02690,AT3G02760,AT3G02900,AT3G03040,AT3G03590,AT3G07140,AT3G07180,AT3G07200,AT3G07440,AT3G08680,AT3G08943,AT3G09690,AT3G11070,AT3G11500,AT3G11620,AT3G12390,AT3G13180,AT3G13235,AT3G13674,AT3G13882,AT3G14860,AT3G15380,AT3G15610,AT3G16200,AT3G17300,AT3G17365,AT3G18240/MIE15_3,AT3G18860,AT3G18940,AT3G20260,AT3G20930,AT3G21100,AT3G21190,AT3G21400,AT3G23300,AT3G25150,AT3G26370,AT3G27230,AT3G28720,AT3G30300,AT3G32930,AT3G43740,AT3G44150,AT3G44716,AT3G49080,AT3G49720,AT3G51010,AT3G51050,AT3G52155,AT3G52905,AT3G53850,AT3G55350,AT3G55490,AT3G55605,AT3G56510,AT3G57220,AT3G57930,AT3G58140,AT3G58180,AT3G58610,AT3G58830,AT3G58930,AT3G60660,AT3G61610,AT3G62120,AT3G62530,AT4G01590,AT4G02450,AT4G02840,AT4G04200,AT4G04614,AT4G08310,AT4G09810,AT4G10050,AT4G10300,AT4G10480,AT4G11410,AT4G12700,AT4G13720,AT4G13780,AT4G14000,AT4G14145,AT4G14570,AT4G14905,AT4G15520,AT4G15640,AT4G15790,AT4G15820,AT4G15930,AT4G16650,AT4G16710,AT4G17520,AT4G17960,AT4G18030,AT4G21460,AT4G22000,AT4G22285,AT4G23620,AT4G24830,AT4G25210,AT4G25315,AT4G26620,AT4G26870,AT4G27640,AT4G27720,AT4G28360,AT4G29680,AT4G29735,AT4G29870,AT4G30330,AT4G30620,AT4G30920,AT4G31180,AT4G31310,AT4G31600,AT4G31810,AT4G32260,AT4G32330,AT4G32390,AT4G32900,AT4G33945,AT4G34265,AT4G34270,AT4G35335,AT4G35850,AT4G35905,AT4G36420,AT4G36660,AT4G37660,AT4G38370,AT4G38490,AT4G39040,AT4G39280,AT4G39570,AT4G39860,AT4G39880,AT5G01020,AT5G01230,AT5G01470,AT5G02740,AT5G04710,AT5G05830,AT5G06050,AT5G06060,AT5G06180,AT5G06590,AT5G07140,AT5G08100,AT5G08420,AT5G08540,AT5G08570,AT5G09450,AT5G09770,AT5G10745,AT5G11580,AT5G11640,AT5G11750,AT5G11890,AT5G12240,AT5G12320,AT5G12470,AT5G12850,AT5G13470,AT5G13780,AT5G14680,AT5G15220,AT5G15390,AT5G15610,AT5G16810,AT5G17620,AT5G18140,AT5G19370,AT5G19510,AT5G19680,AT5G20180,AT5G20950,AT5G21060,AT5G22480,AT5G23200,AT5G23250,AT5G23550,AT5G24490,AT5G24840,AT5G25754,AT5G25757,AT5G26710,AT5G26800,AT5G26850,AT5G27390,AT5G27400,AT5G27470,AT5G27820,AT5G27830,AT5G27990,AT5G33300,AT5G36210,AT5G38380,AT5G39600,AT5G39800,AT5G40080,AT5G40660,AT5G41760,AT5G42150,AT5G42765,AT5G42770,AT5G43140,AT5G43960,AT5G44320,AT5G44710,AT5G45420,AT5G45590,AT5G45760,AT5G46020,AT5G47210,AT5G50310,AT5G52370,AT5G52960,AT5G53045,AT5G53070,AT5G54970,AT5G55125,AT5G56940,AT5G57370,AT5G58640,AT5G58930,AT5G58990,AT5G59740,AT5G60160,AT5G60980,AT5G61970,AT5G62270,AT5G63690,AT5G64670,AT5G64816,AT5G64970,AT5G65000,AT5G65750,AT5G65760,AT5G66290,AT5G66860,ATBIOF,ATHRS1,ATKRS-1,ATL5,ATNHD1,ATPHOS32,ATXR2,AUR1,AVP1,AtHip1', "B''BETA", 'B3GALT10,B3GALT12,BCCP2,BGLU42,BIO2,BNS,BTF3,CAC2,CAND1,CBP20,CBSX1,CCT3,CCT4,CCT5,CCT6A,CCT6B,CCT7,CCT8,CDC37,CDKA-1,CDKB1-1,CDKD-2,CDKD-3,CFIS2,CHL-CPN10,CHLI1,CITRX,CKB3,CKS2,CLPP2,CLPP5,COI1,COS1,CP33,CPN60B2,CPSF73-I,CRT1,CRWN3,CSLA11,CSN2,CSN5A,CSN5B,CSN6A,CSN8,CSP2,CUTA,CYB,CYB561D,CYCA2-3,CYOP,CYP18-2,CYP18-4,CYP20-1,CYP20-3,CYP21-1,CYP51G1,CYP71,D6PKL2,DAD2,DAP,DAPB2,DCP5,DECOY,DEGP10,DET1,DEX1,DIM,DIT1,DIT2-1,DJ1B,DRB1,DRG1,DRM2,DRM3,DUF7,DVR,E1 ALPHA,EBP1,ECR,ECT3,EIF2 GAMMA,EIF3B-2,EIF3E,EIF3G1,ELF5A-2,EMB1401,EMB1705,EMB3003,ERF015,ERF1-2,ETG1,ETP2,EXO84C,FAB2,FATA,FAX3,FBA3,FDM5,FIO1,FKBP20-1,FKBP42,FLA1,FLA4,FLU,FPS2,FTRC,FTSH12,GA2,GAUT8,GCP4,GIP1,GLDH,GLYRS-1,GPP2,GRF3,GRF5,GRF7,GRXC5,GRXS17,HAG2,HAL3A,HDA19,HDA5,HINT 2,HISN3,HISN4,HLL,HLP,HMGB4,HMT-2,HOP1,HSP90-2,HSP90-4,HTA9,IDN2,ILA,IMDH2,IMPA3,IMPL2,ISA1,ISPE,KAB1,KAS1,KCR1,KDSA1,KDSA2,KDSB,KEA4,LA2,LARP1A,LARP6B,LCD1,LEW1,LOS1,LPAT2,LPLAT2,LSM3A,LSM5,LSM7,LSM8,LTA2,LTO1,LYM1,LYSA1,LYSA2,MAP65-1,MCM2,MCM3,MCM4,MCM5,MCM7,MED20A,MED37E,MED6,MEE5,MIS12,MLH1,MNS4,MOD1,MPPA2,MSI1,MSI2,MSI3,MSI4,MTA,NACA2,NACA3,NACA5,NAT6,NDPK1,NDPK2,NFD2,NFD5,NFD6,NLP2,NRPB3,NRPB8A,NRPE5A,NUG2,NUP107,NUP50A,NUP96,OGG1,ORC4,ORC5,OST1A,OST48,OTC,OVA4,OVA6,PAA1,PAB1,PAB4,PAB8,PABN1,PABN3,PAC1,PAD1,PAD2,PAE2,PAF2,PAG1,PAPP5,PBC1,PBD1,PBD2,PBE1,PBE2,PBF1,PBG1,PCNA,PCNA2,PDCB5,PDF2,PDH-E1 ALPHA,PDH-E1 BETA,PDIL1-2,PDIL1-4,PDIL2-3,PDIL5-2,PECT1,PER42,PFD1,PFD3,PFD5,PFD6,PFK6,PFP-ALPHA1,PFP-BETA1,PGDH1,PGK1,PGM1,PGMP,PGPS1,PHB6,PHR2,PKP1,PKP2,PM25,PMD1,PP7,PPA1,PPD5,PPT1,PRL1,PRMT14,PRORP3,PRP19A,PRP19B,PRS5,PRXIIE,PSL5,PSP,PTAC6,PTB3,PUMP3,PUR5,PURA,PYRE-F,QSOX2,RABA1B,RABD2A,RACK1A,RAD23B,RAN3,RANBP1C,RANGAP2,RBG7,RBP45A,RBP45C,RER1,RFC3,RFC4,RGL2,RH10,RH12,RH15,RIBA2,ROPGEF1,RPL10A,RPL10AA,RPL10AB,RPL11,RPL11B,RPL12A,RPL12B,RPL13,RPL13AA,RPL13AB,RPL13AC,RPL13B,RPL13D,RPL14B,RPL15,RPL15A,RPL15B,RPL17B,RPL18,RPL18AB,RPL18AC,RPL18B,RPL18C,RPL19A,RPL19B,RPL19C,RPL21,RPL21A,RPL21F,RPL21M,RPL22B,RPL22C,RPL23AA,RPL23AB,RPL23C,RPL24,RPL24A,RPL24B,RPL26A,RPL27AB,RPL27AC,RPL27C,RPL28,RPL28A,RPL29,RPL29A,RPL30B,RPL30C,RPL31A,RPL31B,RPL31C,RPL32A,RPL32B,RPL34A,RPL34B,RPL34C,RPL35A,RPL35AB,RPL35B,RPL35C,RPL36AB,RPL36B,RPL36C,RPL37AC,RPL37B,RPL38B,RPL39C,RPL4,RPL40B,RPL41E,RPL4A,RPL4D,RPL5,RPL5B,RPL6A,RPL6B,RPL6C,RPL7AA,RPL7AB,RPL7B,RPL7D,RPL8A,RPL9B,RPN13,RPN1B,RPN2,RPN2A,RPN3A,RPN3B,RPN5A,RPN5B,RPN8A,RPN9A,RPN9B,RPP0B,RPP0C,RPP1A,RPP1B,RPP1C,RPP2A,RPP2B,RPP3A,RPP3B,RPS1,RPS10A,RPS10B,RPS10C,RPS11A,RPS11C,RPS12C,RPS13A,RPS13B,RPS14A,RPS14B,RPS14C,RPS15A,RPS15AA,RPS15AB,RPS15AE,RPS16C,RPS17A,RPS17B,RPS17D,RPS18A,RPS19,RPS19A,RPS19C,RPS20A,RPS20B,RPS21B,RPS21C,RPS23B,RPS24A,RPS24B,RPS25B,RPS25D,RPS25E,RPS26A,RPS26B,RPS26C,RPS27AB,RPS27AC,RPS27D,RPS28C,RPS29A,RPS2A,RPS2C,RPS30C,RPS31,RPS3A,RPS3AA,RPS3AB,RPS3B,RPS3C,RPS4A,RPS4B,RPS4D,RPS5,RPS5A,RPS5B,RPS6A,RPS6B,RPS7A,RPS7B,RPS7C,RPS8A,RPS9,RPS9B,RPSAA,RPT4A,RPT4B,RPT5B,RRP41,RTNLB4,RUXF,S-ACP-DES5,SAMC2,SAP18,SBT2.5,SCL30A,SCL4,SDE5,SEH1,SFGH,SGB1,SHD,SHH1,SKL1,SKL2,SKP1B,SMB,SMD3B,SMU1,SNRNP-G,SPPL1,SR45,STR2,STR6,STT3A,STT3B,SUMO2,SYNC1,TAF6,TFCB,TGD1,TH1,THO6,THRRS,THY-2,TIC100,TIC110,TIC20-I,TIC20-V,TIC21,TIF3A1,TIF3B1,TIF3C1,TIF3D1,TIF3F1,TIF3H1,TIF3I1,TIF3K1,TIF4A-1,TIM14-1,TIM21,TIM22-2,TIM50,TIM9,TMN1,TMN6,TOC34,TOM20-3,TOM40-1,TOM7-1,TPR3,TRM82,TRPA1,TSO1,TUBB2,TUFA,TYW1', "U2A'", 'UBA2,UCH2,UDP-GALT1,UGT76C5,UKL1,UPP,UTR5,VIP3,VPS2.2,VPS26B,VTE3,WHY2,WIN1,XRN2,ZCW7,ZEU1,emb1027,emb1129,emb1345,emb2191,emb2737</t>
        </is>
      </c>
      <c r="M28" t="inlineStr">
        <is>
          <t>[(0, 26), (0, 28), (0, 35), (0, 55), (0, 80), (0, 83), (1, 17), (1, 26), (1, 28), (1, 35), (1, 37), (1, 40), (1, 55), (1, 58), (1, 64), (1, 80), (1, 83), (2, 28), (2, 35), (2, 55), (2, 83), (3, 17), (3, 26), (3, 28), (3, 35), (3, 37), (3, 40), (3, 55), (3, 58), (3, 64), (3, 80), (3, 83), (4, 26), (4, 28), (4, 35), (4, 37), (4, 40), (4, 55), (4, 58), (4, 64), (4, 80), (4, 83), (5, 17), (5, 26), (5, 28), (5, 35), (5, 37), (5, 40), (5, 55), (5, 58), (5, 64), (5, 80), (5, 83), (7, 26), (7, 28), (7, 35), (7, 37), (7, 55), (7, 80), (7, 83), (8, 17), (8, 26), (8, 28), (8, 35), (8, 37), (8, 40), (8, 55), (8, 58), (8, 64), (8, 80), (8, 83), (10, 17), (10, 26), (10, 28), (10, 35), (10, 40), (10, 55), (10, 58), (10, 64), (10, 80), (10, 83), (11, 55), (14, 26), (14, 55), (15, 17), (15, 26), (15, 28), (15, 35), (15, 37), (15, 40), (15, 55), (15, 58), (15, 64), (15, 80), (15, 83), (16, 17), (16, 26), (16, 28), (16, 35), (16, 40), (16, 55), (16, 58), (16, 64), (16, 80), (16, 83), (19, 17), (19, 26), (19, 28), (19, 35), (19, 37), (19, 40), (19, 55), (19, 58), (19, 64), (19, 80), (19, 83), (20, 17), (20, 26), (20, 28), (20, 35), (20, 37), (20, 40), (20, 55), (20, 58), (20, 64), (20, 80), (20, 83), (21, 26), (21, 28), (21, 35), (21, 40), (21, 55), (21, 58), (21, 64), (21, 80), (21, 83), (22, 26), (22, 55), (22, 83), (23, 26), (23, 55), (23, 83), (24, 17), (24, 26), (24, 28), (24, 35), (24, 37), (24, 40), (24, 55), (24, 58), (24, 64), (24, 80), (24, 83), (27, 17), (27, 26), (27, 28), (27, 35), (27, 37), (27, 40), (27, 55), (27, 58), (27, 64), (27, 80), (27, 83), (29, 26), (29, 55), (31, 17), (31, 26), (31, 28), (31, 35), (31, 37), (31, 40), (31, 55), (31, 58), (31, 64), (31, 80), (31, 83), (32, 17), (32, 26), (32, 28), (32, 35), (32, 37), (32, 40), (32, 55), (32, 58), (32, 64), (32, 80), (32, 83), (33, 17), (33, 26), (33, 28), (33, 35), (33, 37), (33, 40), (33, 55), (33, 58), (33, 64), (33, 80), (33, 83), (34, 26), (34, 28), (34, 35), (34, 55), (34, 58), (34, 80), (34, 83), (36, 26), (36, 28), (36, 35), (36, 55), (36, 58), (36, 80), (36, 83), (39, 17), (39, 26), (39, 28), (39, 35), (39, 37), (39, 40), (39, 55), (39, 58), (39, 64), (39, 80), (39, 83), (41, 17), (41, 26), (41, 28), (41, 35), (41, 37), (41, 40), (41, 55), (41, 58), (41, 64), (41, 80), (41, 83), (43, 17), (43, 26), (43, 28), (43, 35), (43, 37), (43, 40), (43, 55), (43, 58), (43, 64), (43, 80), (43, 83), (46, 26), (46, 55), (46, 83), (47, 26), (47, 55), (47, 83), (50, 28), (50, 55), (50, 83), (53, 26), (53, 55), (53, 83), (54, 55), (56, 26), (56, 28), (56, 35), (56, 55), (56, 58), (56, 64), (56, 80), (56, 83), (59, 26), (59, 28), (59, 35), (59, 55), (59, 80), (59, 83), (61, 28), (61, 55), (61, 83), (62, 26), (62, 55), (62, 83), (63, 28), (63, 83), (65, 17), (65, 26), (65, 28), (65, 35), (65, 40), (65, 55), (65, 58), (65, 64), (65, 80), (65, 83), (66, 26), (66, 28), (66, 35), (66, 55), (66, 58), (66, 64), (66, 80), (66, 83), (68, 28), (68, 55), (68, 83), (69, 28), (69, 83), (70, 26), (70, 28), (70, 35), (70, 55), (70, 58), (70, 64), (70, 80), (70, 83), (71, 17), (71, 26), (71, 28), (71, 35), (71, 37), (71, 40), (71, 55), (71, 58), (71, 64), (71, 80), (71, 83), (73, 17), (73, 26), (73, 28), (73, 35), (73, 37), (73, 40), (73, 55), (73, 58), (73, 64), (73, 80), (73, 83), (74, 17), (74, 26), (74, 28), (74, 35), (74, 37), (74, 40), (74, 55), (74, 58), (74, 64), (74, 80), (74, 83), (75, 17), (75, 26), (75, 28), (75, 35), (75, 37), (75, 40), (75, 55), (75, 58), (75, 64), (75, 80), (75, 83), (76, 28), (76, 55), (76, 83), (81, 26), (81, 28), (81, 35), (81, 55), (81, 83), (82, 17), (82, 26), (82, 28), (82, 35), (82, 40), (82, 55), (82, 58), (82, 64), (82, 80), (82, 83), (84, 26), (84, 28), (84, 35), (84, 55), (84, 58), (84, 64), (84, 80), (84, 83), (85, 17), (85, 26), (85, 28), (85, 35), (85, 37), (85, 40), (85, 55), (85, 58), (85, 64), (85, 80), (85, 83), (87, 55), (87, 83), (88, 26), (88, 28), (88, 35), (88, 40), (88, 55), (88, 58), (88, 64), (88, 80), (88, 83), (89, 26), (89, 28), (89, 35), (89, 37), (89, 40), (89, 55), (89, 58), (89, 64), (89, 80), (89, 83), (90, 26), (90, 28), (90, 55), (90, 83)]</t>
        </is>
      </c>
      <c r="N28" t="n">
        <v>263</v>
      </c>
      <c r="O28" t="n">
        <v>0.5</v>
      </c>
      <c r="P28" t="n">
        <v>0.95</v>
      </c>
      <c r="Q28" t="n">
        <v>3</v>
      </c>
      <c r="R28" t="n">
        <v>10000</v>
      </c>
      <c r="S28" t="inlineStr">
        <is>
          <t>06/05/2024, 15:38:37</t>
        </is>
      </c>
      <c r="T28" s="3">
        <f>hyperlink("https://spiral.technion.ac.il/results/MTAwMDAwNw==/27/GOResultsPROCESS","link")</f>
        <v/>
      </c>
      <c r="U28" t="inlineStr">
        <is>
          <t>['GO:0043604:amide biosynthetic process (qval1.04E-45)', 'GO:0006412:translation (qval6.83E-43)', 'GO:0043043:peptide biosynthetic process (qval3.31E-42)', 'GO:0006518:peptide metabolic process (qval1.98E-35)', 'GO:0043603:cellular amide metabolic process (qval1.65E-35)', 'GO:0034641:cellular nitrogen compound metabolic process (qval3.81E-34)', 'GO:1901566:organonitrogen compound biosynthetic process (qval3.61E-32)', 'GO:0034645:cellular macromolecule biosynthetic process (qval2.88E-29)', 'GO:0044249:cellular biosynthetic process (qval1.22E-28)', 'GO:0044271:cellular nitrogen compound biosynthetic process (qval6.04E-28)', 'GO:1901576:organic substance biosynthetic process (qval1.48E-27)', 'GO:0044237:cellular metabolic process (qval4.23E-26)', 'GO:0009059:macromolecule biosynthetic process (qval5.93E-26)', 'GO:0009058:biosynthetic process (qval1.43E-25)', 'GO:0044238:primary metabolic process (qval1.9E-25)', 'GO:0006807:nitrogen compound metabolic process (qval3.28E-24)', 'GO:0008152:metabolic process (qval3.43E-24)', 'GO:0071704:organic substance metabolic process (qval3.66E-23)', 'GO:0043170:macromolecule metabolic process (qval9.85E-21)', 'GO:0009987:cellular process (qval1.26E-19)', 'GO:1901564:organonitrogen compound metabolic process (qval8.09E-18)', 'GO:0044260:cellular macromolecule metabolic process (qval1.44E-13)', 'GO:0065003:protein-containing complex assembly (qval6.7E-13)', 'GO:0034622:cellular protein-containing complex assembly (qval2.97E-12)', 'GO:0046686:response to cadmium ion (qval2.91E-12)', 'GO:0043933:protein-containing complex subunit organization (qval3.87E-12)', 'GO:0006139:nucleobase-containing compound metabolic process (qval4.31E-12)', 'GO:0046483:heterocycle metabolic process (qval9.3E-12)', 'GO:0006418:tRNA aminoacylation for protein translation (qval1.38E-11)', 'GO:0022607:cellular component assembly (qval1.47E-11)', 'GO:0006399:tRNA metabolic process (qval1.57E-11)', 'GO:0006413:translational initiation (qval1.8E-11)', 'GO:0043039:tRNA aminoacylation (qval1.89E-11)', 'GO:0043038:amino acid activation (qval1.84E-11)', 'GO:0034660:ncRNA metabolic process (qval6.52E-11)', 'GO:0019538:protein metabolic process (qval2.62E-10)', 'GO:1901360:organic cyclic compound metabolic process (qval3.51E-10)', 'GO:0019752:carboxylic acid metabolic process (qval4.88E-10)', 'GO:0071826:ribonucleoprotein complex subunit organization (qval5.18E-10)', 'GO:0010499:proteasomal ubiquitin-independent protein catabolic process (qval6.35E-10)', 'GO:0006725:cellular aromatic compound metabolic process (qval6.71E-10)', 'GO:0090304:nucleic acid metabolic process (qval9.83E-10)', 'GO:0022618:ribonucleoprotein complex assembly (qval1.16E-9)', 'GO:0010038:response to metal ion (qval2.22E-9)', 'GO:0016070:RNA metabolic process (qval6.22E-9)', 'GO:0044283:small molecule biosynthetic process (qval2.43E-8)', 'GO:0043436:oxoacid metabolic process (qval3.87E-8)', 'GO:0006082:organic acid metabolic process (qval4.49E-8)', 'GO:0044281:small molecule metabolic process (qval6.32E-8)', 'GO:0006520:cellular amino acid metabolic process (qval6.24E-7)', 'GO:0006508:proteolysis (qval1.17E-6)', 'GO:0016053:organic acid biosynthetic process (qval4.11E-6)', 'GO:0046394:carboxylic acid biosynthetic process (qval4.03E-6)', 'GO:0006633:fatty acid biosynthetic process (qval8.73E-6)', 'GO:0002183:cytoplasmic translational initiation (qval1.16E-5)', 'GO:0044267:cellular protein metabolic process (qval2.04E-5)', 'GO:0043161:proteasome-mediated ubiquitin-dependent protein catabolic process (qval3.21E-5)', 'GO:0010498:proteasomal protein catabolic process (qval4.28E-5)', 'GO:0001510:RNA methylation (qval6.42E-5)', 'GO:0030163:protein catabolic process (qval7.04E-5)', 'GO:0006267:pre-replicative complex assembly involved in nuclear cell cycle DNA replication (qval1.94E-4)', 'GO:0036388:pre-replicative complex assembly (qval1.91E-4)', 'GO:1902299:pre-replicative complex assembly involved in cell cycle DNA replication (qval1.88E-4)', 'GO:0090407:organophosphate biosynthetic process (qval1.92E-4)', 'GO:0072330:monocarboxylic acid biosynthetic process (qval2.16E-4)', 'GO:0016043:cellular component organization (qval2.65E-4)', 'GO:0006417:regulation of translation (qval2.89E-4)', 'GO:0009790:embryo development (qval3.04E-4)', 'GO:0034248:regulation of cellular amide metabolic process (qval3.91E-4)', 'GO:0034470:ncRNA processing (qval4.16E-4)', 'GO:0002181:cytoplasmic translation (qval4.29E-4)', 'GO:0009451:RNA modification (qval5.67E-4)', 'GO:0008610:lipid biosynthetic process (qval6.46E-4)', 'GO:0000027:ribosomal large subunit assembly (qval6.46E-4)', 'GO:0009793:embryo development ending in seed dormancy (qval1.26E-3)', 'GO:0009108:coenzyme biosynthetic process (qval1.34E-3)', 'GO:0071840:cellular component organization or biogenesis (qval1.35E-3)', 'GO:0000338:protein deneddylation (qval1.64E-3)', 'GO:0000727:double-strand break repair via break-induced replication (qval1.62E-3)', 'GO:0008150:biological_process (qval1.83E-3)', 'GO:0018130:heterocycle biosynthetic process (qval2.57E-3)', 'GO:0006086:acetyl-CoA biosynthetic process from pyruvate (qval2.55E-3)', 'GO:0010387:COP9 signalosome assembly (qval2.52E-3)', 'GO:0006268:DNA unwinding involved in DNA replication (qval2.7E-3)', 'GO:0006400:tRNA modification (qval2.69E-3)', 'GO:0006457:protein folding (qval2.95E-3)', 'GO:0032787:monocarboxylic acid metabolic process (qval2.94E-3)', 'GO:0006396:RNA processing (qval3.15E-3)', 'GO:0006432:phenylalanyl-tRNA aminoacylation (qval4.13E-3)', 'GO:0006526:arginine biosynthetic process (qval4.18E-3)', 'GO:0009260:ribonucleotide biosynthetic process (qval4.21E-3)', 'GO:0009165:nucleotide biosynthetic process (qval4.19E-3)', 'GO:0043414:macromolecule methylation (qval4.24E-3)', 'GO:0006270:DNA replication initiation (qval4.46E-3)', 'GO:0006631:fatty acid metabolic process (qval4.51E-3)', 'GO:0051188:cofactor biosynthetic process (qval4.48E-3)', 'GO:1901293:nucleoside phosphate biosynthetic process (qval4.65E-3)', 'GO:0010035:response to inorganic substance (qval4.64E-3)', 'GO:0046390:ribose phosphate biosynthetic process (qval4.66E-3)', 'GO:0010608:posttranscriptional regulation of gene expression (qval6.44E-3)', 'GO:0034613:cellular protein localization (qval8.27E-3)', 'GO:0044265:cellular macromolecule catabolic process (qval8.23E-3)', 'GO:0051603:proteolysis involved in cellular protein catabolic process (qval8.64E-3)', 'GO:0006732:coenzyme metabolic process (qval9.47E-3)', 'GO:0009152:purine ribonucleotide biosynthetic process (qval9.38E-3)', 'GO:0008033:tRNA processing (qval9.36E-3)', 'GO:0072657:protein localization to membrane (qval9.45E-3)', 'GO:0043632:modification-dependent macromolecule catabolic process (qval9.96E-3)', 'GO:0006753:nucleoside phosphate metabolic process (qval9.92E-3)', 'GO:0006164:purine nucleotide biosynthetic process (qval1.08E-2)', 'GO:0003006:developmental process involved in reproduction (qval1.09E-2)', 'GO:0007275:multicellular organism development (qval1.12E-2)', 'GO:0006511:ubiquitin-dependent protein catabolic process (qval1.15E-2)', 'GO:0030488:tRNA methylation (qval1.19E-2)', 'GO:0032508:DNA duplex unwinding (qval1.18E-2)', 'GO:0032392:DNA geometric change (qval1.17E-2)', 'GO:0019693:ribose phosphate metabolic process (qval1.16E-2)', 'GO:1902315:nuclear cell cycle DNA replication initiation (qval1.21E-2)', 'GO:1902292:cell cycle DNA replication initiation (qval1.2E-2)', 'GO:1902975:mitotic DNA replication initiation (qval1.19E-2)', 'GO:0019941:modification-dependent protein catabolic process (qval1.19E-2)', 'GO:0072522:purine-containing compound biosynthetic process (qval1.28E-2)', 'GO:0031053:primary miRNA processing (qval1.3E-2)', 'GO:0070727:cellular macromolecule localization (qval1.38E-2)', 'GO:0006525:arginine metabolic process (qval1.45E-2)', 'GO:0019637:organophosphate metabolic process (qval1.49E-2)', 'GO:0034654:nucleobase-containing compound biosynthetic process (qval1.54E-2)', 'GO:0009259:ribonucleotide metabolic process (qval1.64E-2)', 'GO:0032259:methylation (qval1.72E-2)', 'GO:0009117:nucleotide metabolic process (qval1.88E-2)', 'GO:0035384:thioester biosynthetic process (qval1.89E-2)', 'GO:0071616:acyl-CoA biosynthetic process (qval1.88E-2)', 'GO:0048856:anatomical structure development (qval1.88E-2)', 'GO:0015739:sialic acid transport (qval2.58E-2)', 'GO:0006612:protein targeting to membrane (qval2.56E-2)', 'GO:0090150:establishment of protein localization to membrane (qval2.59E-2)', 'GO:1901362:organic cyclic compound biosynthetic process (qval2.59E-2)', 'GO:0006271:DNA strand elongation involved in DNA replication (qval2.83E-2)', 'GO:0052325:cell wall pectin biosynthetic process (qval2.81E-2)', 'GO:0022616:DNA strand elongation (qval2.79E-2)', 'GO:0032543:mitochondrial translation (qval2.77E-2)', 'GO:1901137:carbohydrate derivative biosynthetic process (qval2.8E-2)', 'GO:0009057:macromolecule catabolic process (qval2.87E-2)', 'GO:0033866:nucleoside bisphosphate biosynthetic process (qval2.95E-2)', 'GO:0034030:ribonucleoside bisphosphate biosynthetic process (qval2.93E-2)', 'GO:0034033:purine nucleoside bisphosphate biosynthetic process (qval2.91E-2)', 'GO:0006605:protein targeting (qval3E-2)', 'GO:0009150:purine ribonucleotide metabolic process (qval3.12E-2)', 'GO:0006090:pyruvate metabolic process (qval3.53E-2)']</t>
        </is>
      </c>
      <c r="V28" s="3">
        <f>hyperlink("https://spiral.technion.ac.il/results/MTAwMDAwNw==/27/GOResultsFUNCTION","link")</f>
        <v/>
      </c>
      <c r="W28" t="inlineStr">
        <is>
          <t>['GO:0003735:structural constituent of ribosome (qval6.44E-49)', 'GO:0005198:structural molecule activity (qval3.77E-41)', 'GO:0003723:RNA binding (qval1.31E-34)', 'GO:0003729:mRNA binding (qval5.04E-28)', 'GO:0140101:catalytic activity, acting on a tRNA (qval1.41E-12)', 'GO:0003743:translation initiation factor activity (qval7.39E-12)', 'GO:0008135:translation factor activity, RNA binding (qval1.02E-11)', 'GO:0016875:ligase activity, forming carbon-oxygen bonds (qval1.63E-11)', 'GO:0004812:aminoacyl-tRNA ligase activity (qval1.45E-11)', 'GO:0003676:nucleic acid binding (qval1.54E-11)', 'GO:0140098:catalytic activity, acting on RNA (qval3.28E-11)', 'GO:0016874:ligase activity (qval2.05E-7)', 'GO:0008233:peptidase activity (qval1.31E-6)', 'GO:0070011:peptidase activity, acting on L-amino acid peptides (qval2.03E-6)', 'GO:1901363:heterocyclic compound binding (qval3.03E-6)', 'GO:0097159:organic cyclic compound binding (qval5.26E-6)', 'GO:0005488:binding (qval4.22E-5)', 'GO:0004312:fatty acid synthase activity (qval1.44E-4)', 'GO:0051082:unfolded protein binding (qval1.47E-4)', 'GO:0004175:endopeptidase activity (qval1.42E-4)', 'GO:0019843:rRNA binding (qval6.25E-4)', 'GO:0043022:ribosome binding (qval6.75E-4)', 'GO:0000049:tRNA binding (qval1.07E-3)', 'GO:0008173:RNA methyltransferase activity (qval2.21E-3)', 'GO:0003688:DNA replication origin binding (qval2.83E-3)', 'GO:0043021:ribonucleoprotein complex binding (qval3.88E-3)', 'GO:0015165:pyrimidine nucleotide-sugar transmembrane transporter activity (qval5.67E-3)', 'GO:0004826:phenylalanine-tRNA ligase activity (qval6.77E-3)', 'GO:0008237:metallopeptidase activity (qval1.1E-2)', 'GO:0070122:isopeptidase activity (qval1.53E-2)', 'GO:0005338:nucleotide-sugar transmembrane transporter activity (qval2.25E-2)', 'GO:0004739:pyruvate dehydrogenase (acetyl-transferring) activity (qval2.3E-2)', 'GO:0004738:pyruvate dehydrogenase activity (qval2.23E-2)', 'GO:0019784:NEDD8-specific protease activity (qval2.16E-2)', 'GO:0015149:hexose transmembrane transporter activity (qval2.35E-2)', 'GO:0031369:translation initiation factor binding (qval3.68E-2)', 'GO:0016624:oxidoreductase activity, acting on the aldehyde or oxo group of donors, disulfide as acceptor (qval3.58E-2)', 'GO:0003674:molecular_function (qval3.75E-2)', 'GO:1901505:carbohydrate derivative transmembrane transporter activity (qval4.26E-2)', 'GO:0008143:poly(A) binding (qval4.28E-2)', 'GO:0008175:tRNA methyltransferase activity (qval4.17E-2)', 'GO:0015136:sialic acid transmembrane transporter activity (qval4.24E-2)', 'GO:0015932:nucleobase-containing compound transmembrane transporter activity (qval4.39E-2)', 'GO:0004177:aminopeptidase activity (qval5.1E-2)', 'GO:0016864:intramolecular oxidoreductase activity, transposing S-S bonds (qval4.99E-2)', 'GO:0070717:poly-purine tract binding (qval4.88E-2)', 'GO:0003756:protein disulfide isomerase activity (qval4.77E-2)', 'GO:0016741:transferase activity, transferring one-carbon groups (qval4.82E-2)', 'GO:0008168:methyltransferase activity (qval5.62E-2)']</t>
        </is>
      </c>
      <c r="X28" s="3">
        <f>hyperlink("https://spiral.technion.ac.il/results/MTAwMDAwNw==/27/GOResultsCOMPONENT","link")</f>
        <v/>
      </c>
      <c r="Y28" t="inlineStr">
        <is>
          <t>['GO:0032991:protein-containing complex (qval1.64E-62)', 'GO:0044444:cytoplasmic part (qval3.82E-49)', 'GO:0044446:intracellular organelle part (qval4.83E-44)', 'GO:0044422:organelle part (qval5E-44)', 'GO:0044391:ribosomal subunit (qval1.12E-43)', 'GO:0005829:cytosol (qval7.95E-43)', 'GO:1990904:ribonucleoprotein complex (qval2.69E-35)', 'GO:0044445:cytosolic part (qval9.56E-31)', 'GO:0044424:intracellular part (qval2.8E-29)', 'GO:0015934:large ribosomal subunit (qval1.17E-26)', 'GO:0044464:cell part (qval6.28E-21)', 'GO:0005840:ribosome (qval4.84E-19)', 'GO:0009536:plastid (qval2.04E-17)', 'GO:0043231:intracellular membrane-bounded organelle (qval2.5E-17)', 'GO:0043229:intracellular organelle (qval3.52E-17)', 'GO:0043226:organelle (qval4.54E-17)', 'GO:1902494:catalytic complex (qval7.04E-17)', 'GO:0015935:small ribosomal subunit (qval9.1E-17)', 'GO:0043227:membrane-bounded organelle (qval8.75E-17)', 'GO:1905369:endopeptidase complex (qval9.55E-17)', 'GO:0000502:proteasome complex (qval9.09E-17)', 'GO:0022626:cytosolic ribosome (qval1.05E-16)', 'GO:0005852:eukaryotic translation initiation factor 3 complex (qval7.56E-16)', 'GO:1905368:peptidase complex (qval1.65E-15)', 'GO:0000315:organellar large ribosomal subunit (qval4.25E-14)', 'GO:0022627:cytosolic small ribosomal subunit (qval5.64E-14)', 'GO:0022625:cytosolic large ribosomal subunit (qval2.5E-13)', 'GO:0005839:proteasome core complex (qval5.54E-13)', 'GO:0005762:mitochondrial large ribosomal subunit (qval3.72E-12)', 'GO:0009570:chloroplast stroma (qval1.65E-11)', 'GO:0009532:plastid stroma (qval1.76E-11)', 'GO:0044435:plastid part (qval1.81E-11)', 'GO:0044434:chloroplast part (qval2.13E-11)', 'GO:0043228:non-membrane-bounded organelle (qval5.43E-11)', 'GO:0043232:intracellular non-membrane-bounded organelle (qval5.27E-11)', 'GO:0005737:cytoplasm (qval1.56E-10)', 'GO:0044428:nuclear part (qval2.02E-10)', 'GO:0009507:chloroplast (qval3.36E-10)', 'GO:0005854:nascent polypeptide-associated complex (qval4.38E-9)', 'GO:0031975:envelope (qval1.4E-8)', 'GO:0031967:organelle envelope (qval1.37E-8)', 'GO:0009941:chloroplast envelope (qval4.93E-8)', 'GO:0031985:Golgi cisterna (qval5.34E-8)', 'GO:0009526:plastid envelope (qval6.45E-8)', 'GO:0044431:Golgi apparatus part (qval9.31E-8)', 'GO:0031984:organelle subcompartment (qval1.01E-7)', 'GO:0019773:proteasome core complex, alpha-subunit complex (qval1.22E-7)', 'GO:0098791:Golgi subcompartment (qval1.36E-7)', 'GO:0005802:trans-Golgi network (qval2.06E-7)', 'GO:0098798:mitochondrial protein complex (qval1.45E-6)', 'GO:0005739:mitochondrion (qval1.86E-6)', 'GO:0005575:cellular_component (qval1.96E-6)', 'GO:0005730:nucleolus (qval1.93E-6)', 'GO:0044429:mitochondrial part (qval4.9E-6)', 'GO:0042555:MCM complex (qval5.82E-6)', 'GO:0016272:prefoldin complex (qval1.09E-5)', 'GO:0019774:proteasome core complex, beta-subunit complex (qval1.36E-5)', 'GO:0000347:THO complex (qval1.33E-5)', 'GO:0008180:COP9 signalosome (qval2.78E-5)', 'GO:1990234:transferase complex (qval3.08E-5)', 'GO:0005768:endosome (qval3.06E-5)', 'GO:0005797:Golgi medial cisterna (qval3.28E-5)', 'GO:0017101:aminoacyl-tRNA synthetase multienzyme complex (qval4.11E-5)', 'GO:0031410:cytoplasmic vesicle (qval5.14E-5)', 'GO:0097708:intracellular vesicle (qval5.34E-5)', 'GO:0031090:organelle membrane (qval7.5E-5)', 'GO:0031982:vesicle (qval1.24E-4)', 'GO:0031461:cullin-RING ubiquitin ligase complex (qval2.56E-4)', 'GO:0005774:vacuolar membrane (qval2.6E-4)', 'GO:0044437:vacuolar part (qval3.35E-4)', 'GO:0030054:cell junction (qval3.48E-4)', 'GO:0005911:cell-cell junction (qval3.43E-4)', 'GO:0009506:plasmodesma (qval3.38E-4)', 'GO:0098805:whole membrane (qval3.87E-4)', 'GO:0005794:Golgi apparatus (qval4.94E-4)', 'GO:0000138:Golgi trans cisterna (qval5.08E-4)', 'GO:0005773:vacuole (qval5.44E-4)', 'GO:0098588:bounding membrane of organelle (qval6.94E-4)', 'GO:0042788:polysomal ribosome (qval8.1E-4)', 'GO:0071541:eukaryotic translation initiation factor 3 complex, eIF3m (qval8E-4)', 'GO:0071011:precatalytic spliceosome (qval9E-4)', 'GO:0031228:intrinsic component of Golgi membrane (qval9.06E-4)', 'GO:0030173:integral component of Golgi membrane (qval8.95E-4)', 'GO:0005687:U4 snRNP (qval1.89E-3)', 'GO:0080008:Cul4-RING E3 ubiquitin ligase complex (qval2.02E-3)', 'GO:0005682:U5 snRNP (qval2.6E-3)', 'GO:0034719:SMN-Sm protein complex (qval2.85E-3)', 'GO:0000314:organellar small ribosomal subunit (qval3.15E-3)', 'GO:0097526:spliceosomal tri-snRNP complex (qval4.34E-3)', 'GO:0009528:plastid inner membrane (qval5.06E-3)', 'GO:0000151:ubiquitin ligase complex (qval5.62E-3)', 'GO:0005685:U1 snRNP (qval6.27E-3)', 'GO:0005783:endoplasmic reticulum (qval8.16E-3)', 'GO:0031301:integral component of organelle membrane (qval9.64E-3)', 'GO:0019866:organelle inner membrane (qval9.54E-3)']</t>
        </is>
      </c>
    </row>
    <row r="29">
      <c r="A29" s="1" t="n">
        <v>28</v>
      </c>
      <c r="B29" t="n">
        <v>22284</v>
      </c>
      <c r="C29" t="n">
        <v>4255</v>
      </c>
      <c r="D29" t="n">
        <v>91</v>
      </c>
      <c r="E29" t="n">
        <v>8190</v>
      </c>
      <c r="F29" t="n">
        <v>139</v>
      </c>
      <c r="G29" t="n">
        <v>2799</v>
      </c>
      <c r="H29" t="n">
        <v>58</v>
      </c>
      <c r="I29" t="n">
        <v>333</v>
      </c>
      <c r="J29" s="2" t="n">
        <v>-272</v>
      </c>
      <c r="K29" t="n">
        <v>0.346</v>
      </c>
      <c r="L29" t="inlineStr">
        <is>
          <t>ABCC1,ABCC4,ABCG34,ABCG36,ABCG37,AIR12,AIR3,ALA10,AMT1-1,ANN3,APK2A,APR2,AT1G01490,AT1G06620,AT1G10990,AT1G12030,AT1G13990,AT1G17330,AT1G17860,AT1G18390,AT1G33590,AT1G33610,AT1G45015,AT1G69450,AT1G71500,AT2G17220,AT2G27389,AT2G27430,AT2G31800,AT2G34930,AT2G43470,AT2G47485,AT3G05390,AT3G05830,AT3G09830,AT3G19010,AT3G24670,AT3G27880,AT3G29034,AT3G44100,AT3G44190,AT3G50900,AT3G51660,AT3G51890,AT3G53180,AT3G55470,AT3G60300,AT3G61898,AT4G12790,AT4G17790,AT4G17840,AT4G24340,AT4G25900,AT4G30550,AT4G34180,AT5G03050,AT5G05320,AT5G18860,AT5G20050,AT5G20550,AT5G23840,AT5G26260,AT5G37070,AT5G41810,AT5G57510,AT5G58720,AT5G64250,AT5G67490,BEN1,BGLU23,BGLU26,BOR2,CHIP,CLE14,COBL5,CPK7,CRRSP55,CSY3,CWINV1,CXE12,CYP705A25,CYP705A5,CYP708A2,CYP71A16,CYP71B6,CYP72C1,ERD6,ERF011,ERF112,EXPA9,FAMT,GAUT6,GSTU7,IDL1,IPK2A,JAL34,LBD12,LBD13,LHT1,MAPKKK19,MEB2,MLO4,MRN1,NIP5-1,NLP8,NPF5.14,PAE11,PAPP2C,PBP1,PBP2,PEX11C,PGM,PIN2,PIRL1,PLA-I{gamma}1,PMAT1,PME25,PRS3,PUB22,PVA42,RPL10C,SAC2,SAP11,SCL34,SIS,SOBIR1,SSL12,SSL7,STP7,STR18,THAS1,UGT73B4,UGT73B5,UGT85A1,UNE11,VQ22,WRKY6,WRKY65,emb2170</t>
        </is>
      </c>
      <c r="M29" t="inlineStr">
        <is>
          <t>[(10, 3), (10, 71), (11, 3), (11, 4), (11, 5), (11, 12), (11, 29), (11, 71), (13, 2), (13, 3), (13, 4), (13, 5), (13, 7), (13, 12), (13, 17), (13, 29), (13, 43), (13, 71), (14, 5), (14, 71), (18, 3), (22, 3), (22, 29), (22, 71), (23, 3), (23, 4), (23, 5), (23, 12), (23, 17), (23, 29), (23, 71), (25, 2), (25, 3), (25, 4), (25, 5), (25, 7), (25, 71), (26, 3), (26, 12), (28, 2), (28, 3), (28, 4), (28, 5), (28, 7), (28, 9), (28, 12), (28, 17), (28, 40), (28, 43), (28, 71), (30, 2), (30, 3), (30, 4), (30, 5), (30, 12), (30, 40), (30, 71), (31, 2), (31, 3), (31, 4), (31, 5), (31, 7), (31, 12), (31, 17), (31, 40), (31, 43), (31, 71), (32, 3), (32, 5), (32, 71), (33, 2), (33, 3), (33, 4), (33, 5), (33, 7), (33, 9), (33, 12), (33, 17), (33, 29), (33, 40), (33, 43), (33, 71), (36, 3), (36, 5), (36, 71), (37, 2), (37, 3), (37, 4), (37, 5), (37, 7), (37, 9), (37, 12), (37, 17), (37, 29), (37, 40), (37, 43), (37, 71), (38, 2), (38, 3), (38, 4), (38, 5), (38, 7), (38, 9), (38, 12), (38, 17), (38, 29), (38, 40), (38, 43), (38, 71), (42, 2), (42, 3), (42, 4), (42, 5), (42, 7), (42, 9), (42, 12), (42, 17), (42, 40), (42, 43), (42, 71), (44, 2), (44, 3), (44, 4), (44, 5), (44, 7), (44, 9), (44, 12), (44, 17), (44, 29), (44, 40), (44, 71), (45, 3), (45, 5), (45, 12), (47, 3), (47, 71), (50, 3), (50, 4), (50, 5), (50, 71), (51, 2), (51, 3), (51, 4), (51, 5), (51, 7), (51, 9), (51, 12), (51, 17), (51, 29), (51, 40), (51, 43), (51, 71), (52, 2), (52, 3), (52, 4), (52, 5), (52, 7), (52, 12), (52, 17), (52, 29), (52, 40), (52, 43), (52, 71), (53, 3), (53, 71), (54, 2), (54, 3), (54, 4), (54, 5), (54, 7), (54, 9), (54, 12), (54, 17), (54, 29), (54, 40), (54, 43), (54, 71), (55, 2), (55, 3), (55, 4), (55, 5), (55, 7), (55, 9), (55, 12), (55, 17), (55, 29), (55, 40), (55, 43), (55, 71), (56, 3), (56, 5), (57, 2), (57, 3), (57, 4), (57, 5), (57, 7), (57, 12), (57, 71), (58, 2), (58, 3), (58, 4), (58, 5), (58, 7), (58, 9), (58, 12), (58, 17), (58, 29), (58, 40), (58, 43), (58, 71), (59, 3), (59, 5), (59, 71), (61, 2), (61, 3), (61, 4), (61, 5), (61, 7), (61, 9), (61, 12), (61, 17), (61, 29), (61, 40), (61, 43), (61, 71), (62, 3), (62, 4), (62, 5), (62, 12), (62, 29), (62, 71), (64, 2), (64, 3), (64, 4), (64, 5), (64, 7), (64, 9), (64, 12), (64, 17), (64, 29), (64, 40), (64, 43), (64, 71), (68, 2), (68, 3), (68, 4), (68, 5), (68, 7), (68, 9), (68, 12), (68, 17), (68, 29), (68, 40), (68, 43), (68, 71), (72, 2), (72, 3), (72, 4), (72, 5), (72, 9), (72, 12), (72, 17), (72, 29), (72, 43), (72, 71), (76, 3), (77, 3), (77, 4), (77, 5), (77, 12), (77, 29), (77, 43), (77, 71), (78, 2), (78, 3), (78, 4), (78, 5), (78, 7), (78, 9), (78, 12), (78, 17), (78, 29), (78, 40), (78, 43), (78, 71), (80, 2), (80, 3), (80, 4), (80, 5), (80, 7), (80, 9), (80, 12), (80, 17), (80, 29), (80, 40), (80, 43), (80, 71), (83, 2), (83, 3), (83, 4), (83, 5), (83, 6), (83, 7), (83, 9), (83, 12), (83, 17), (83, 29), (83, 40), (83, 43), (83, 71), (85, 2), (85, 3), (85, 4), (85, 5), (85, 7), (85, 12), (85, 17), (85, 43), (85, 71), (86, 3), (86, 4), (86, 5), (86, 29), (86, 71), (87, 3), (87, 71), (89, 2), (89, 3), (89, 4), (89, 5), (89, 7), (89, 12), (89, 71)]</t>
        </is>
      </c>
      <c r="N29" t="n">
        <v>251</v>
      </c>
      <c r="O29" t="n">
        <v>0.5</v>
      </c>
      <c r="P29" t="n">
        <v>0.95</v>
      </c>
      <c r="Q29" t="n">
        <v>3</v>
      </c>
      <c r="R29" t="n">
        <v>10000</v>
      </c>
      <c r="S29" t="inlineStr">
        <is>
          <t>06/05/2024, 15:38:49</t>
        </is>
      </c>
      <c r="T29" s="3">
        <f>hyperlink("https://spiral.technion.ac.il/results/MTAwMDAwNw==/28/GOResultsPROCESS","link")</f>
        <v/>
      </c>
      <c r="U29" t="inlineStr">
        <is>
          <t>['GO:0006722:triterpenoid metabolic process (qval8.41E-5)', 'GO:0080003:thalianol metabolic process (qval6.2E-4)', 'GO:0042436:indole-containing compound catabolic process (qval7.88E-4)', 'GO:0042344:indole glucosinolate catabolic process (qval1.23E-3)', 'GO:0010683:tricyclic triterpenoid metabolic process (qval9.87E-4)', 'GO:1901657:glycosyl compound metabolic process (qval1.81E-2)', 'GO:0042430:indole-containing compound metabolic process (qval2.84E-2)', 'GO:0071366:cellular response to indolebutyric acid stimulus (qval2.57E-2)', 'GO:0015918:sterol transport (qval2.91E-2)', 'GO:1901658:glycosyl compound catabolic process (qval2.64E-2)', 'GO:0042343:indole glucosinolate metabolic process (qval3.9E-2)', 'GO:0009605:response to external stimulus (qval8.57E-2)', 'GO:0015850:organic hydroxy compound transport (qval8.6E-2)', 'GO:0046700:heterocycle catabolic process (qval1.43E-1)', 'GO:0080026:response to indolebutyric acid (qval1.35E-1)', 'GO:0044270:cellular nitrogen compound catabolic process (qval1.29E-1)', 'GO:1901136:carbohydrate derivative catabolic process (qval1.25E-1)', 'GO:0009116:nucleoside metabolic process (qval1.18E-1)', 'GO:0006721:terpenoid metabolic process (qval1.15E-1)', 'GO:0019439:aromatic compound catabolic process (qval1.45E-1)', 'GO:0016145:S-glycoside catabolic process (qval1.38E-1)', 'GO:0019759:glycosinolate catabolic process (qval1.32E-1)', 'GO:0019762:glucosinolate catabolic process (qval1.26E-1)', 'GO:0009804:coumarin metabolic process (qval1.26E-1)', 'GO:1901361:organic cyclic compound catabolic process (qval1.53E-1)', 'GO:0050896:response to stimulus (qval2.01E-1)']</t>
        </is>
      </c>
      <c r="V29" s="3">
        <f>hyperlink("https://spiral.technion.ac.il/results/MTAwMDAwNw==/28/GOResultsFUNCTION","link")</f>
        <v/>
      </c>
      <c r="W29" t="inlineStr">
        <is>
          <t>['GO:0005496:steroid binding (qval2.57E-2)', 'GO:0010329:auxin efflux transmembrane transporter activity (qval6.75E-2)', 'GO:0080161:auxin transmembrane transporter activity (qval9.18E-2)', 'GO:0032934:sterol binding (qval1.44E-1)', 'GO:0015562:efflux transmembrane transporter activity (qval1.57E-1)', 'GO:0004497:monooxygenase activity (qval2.41E-1)', 'GO:0019137:thioglucosidase activity (qval2.23E-1)']</t>
        </is>
      </c>
      <c r="X29" s="3">
        <f>hyperlink("https://spiral.technion.ac.il/results/MTAwMDAwNw==/28/GOResultsCOMPONENT","link")</f>
        <v/>
      </c>
      <c r="Y29" t="inlineStr">
        <is>
          <t>NO TERMS</t>
        </is>
      </c>
    </row>
    <row r="30">
      <c r="A30" s="1" t="n">
        <v>29</v>
      </c>
      <c r="B30" t="n">
        <v>22284</v>
      </c>
      <c r="C30" t="n">
        <v>4255</v>
      </c>
      <c r="D30" t="n">
        <v>91</v>
      </c>
      <c r="E30" t="n">
        <v>8190</v>
      </c>
      <c r="F30" t="n">
        <v>114</v>
      </c>
      <c r="G30" t="n">
        <v>2803</v>
      </c>
      <c r="H30" t="n">
        <v>51</v>
      </c>
      <c r="I30" t="n">
        <v>351</v>
      </c>
      <c r="J30" s="2" t="n">
        <v>-94</v>
      </c>
      <c r="K30" t="n">
        <v>0.347</v>
      </c>
      <c r="L30" t="inlineStr">
        <is>
          <t>AAE5,ABCB4,ABCG30,ABCG34,ABCG37,AHA2,ALDH2C4,ALF5,ALIS5,ANN3,ANN4,ASN1,AT1G06620,AT1G13530,AT1G22750,AT1G24350,AT1G28250,AT1G52330,AT1G53633,AT1G62422,AT1G65510,AT1G65985,AT1G72175,AT1G72690,AT2G17500,AT2G17705,AT2G18690,AT2G21510,AT2G21840,AT2G25260,AT2G27389,AT2G36895,AT2G39110,AT2G39410,AT2G41160,AT2G41475,AT2G44380,AT2G45980,AT3G05830,AT3G05860,AT3G19010,AT3G24670,AT3G29034,AT3G44190,AT3G49210,AT4G02370,AT4G23470,AT4G30650,AT5G02160,AT5G12880,AT5G17780,AT5G19250,AT5G20050,AT5G26010,AT5G40210,AT5G44020,AT5G44380,AT5G45510,AT5G49760,AT5G51620,AT5G52200,AT5G54850,AT5G66650,AT5G67620,ATNAC3,BFRUCT3,BGLU26,CAX4,CERK1,CHI,CHIB1,CIPK9,CML21,CML49,CML9,CSLA3,CYP94B2,DTXL5,ERD2A,ERF011,ERF112,FZF,HEMA1,HHP2,IPK2A,LOG8,LPEAT2,NLP8,ORP1A,PIRL1,PIRL5,PME20,PUB22,PVA42,PYD2,RALFL27,RALFL33,RBOHC,RLP9,RNS2,RUP1,SDH2-1,SDR3B,SIGE,SPP1,STR19,TOM1,UGT74F2,UTR2,VHA-C2,VPS60.1,WRKY47,WRKY69,emb2170</t>
        </is>
      </c>
      <c r="M30" t="inlineStr">
        <is>
          <t>[(11, 3), (11, 4), (11, 5), (11, 7), (11, 15), (11, 20), (11, 21), (11, 48), (11, 70), (11, 88), (13, 2), (13, 3), (13, 4), (13, 5), (13, 7), (13, 15), (13, 20), (13, 21), (13, 48), (13, 70), (13, 88), (14, 3), (14, 4), (14, 5), (14, 15), (14, 20), (14, 21), (14, 70), (18, 3), (18, 4), (18, 5), (18, 7), (18, 15), (18, 20), (18, 21), (18, 70), (18, 88), (22, 2), (22, 3), (22, 4), (22, 5), (22, 7), (22, 15), (22, 20), (22, 21), (22, 70), (22, 88), (23, 2), (23, 3), (23, 4), (23, 5), (23, 7), (23, 15), (23, 20), (23, 21), (23, 48), (23, 70), (23, 88), (25, 20), (25, 21), (25, 70), (26, 2), (26, 88), (28, 2), (28, 3), (28, 4), (28, 5), (28, 7), (28, 15), (28, 20), (28, 21), (28, 48), (28, 70), (28, 88), (30, 3), (30, 4), (30, 5), (30, 7), (30, 15), (30, 20), (30, 21), (30, 70), (30, 88), (33, 2), (33, 3), (33, 4), (33, 5), (33, 15), (33, 20), (33, 21), (33, 48), (33, 70), (33, 88), (36, 21), (36, 70), (37, 2), (37, 3), (37, 4), (37, 5), (37, 7), (37, 15), (37, 20), (37, 21), (37, 48), (37, 70), (37, 88), (38, 2), (38, 3), (38, 4), (38, 5), (38, 7), (38, 15), (38, 20), (38, 21), (38, 48), (38, 70), (38, 88), (42, 2), (42, 3), (42, 4), (42, 5), (42, 7), (42, 15), (42, 20), (42, 21), (42, 70), (42, 88), (44, 2), (44, 3), (44, 4), (44, 5), (44, 7), (44, 15), (44, 20), (44, 21), (44, 48), (44, 70), (44, 88), (45, 2), (45, 3), (45, 4), (45, 5), (45, 20), (45, 21), (45, 70), (45, 88), (46, 3), (46, 4), (46, 5), (46, 7), (46, 20), (46, 21), (46, 70), (46, 88), (47, 3), (47, 4), (47, 5), (47, 7), (47, 15), (47, 20), (47, 21), (47, 48), (47, 70), (47, 88), (50, 20), (50, 21), (50, 70), (51, 2), (51, 3), (51, 4), (51, 5), (51, 7), (51, 15), (51, 20), (51, 21), (51, 48), (51, 70), (51, 75), (51, 88), (52, 2), (52, 3), (52, 4), (52, 5), (52, 7), (52, 15), (52, 20), (52, 21), (52, 48), (52, 70), (52, 88), (53, 3), (53, 5), (53, 20), (53, 21), (53, 70), (53, 88), (54, 2), (54, 3), (54, 4), (54, 5), (54, 7), (54, 15), (54, 20), (54, 21), (54, 48), (54, 70), (54, 88), (55, 2), (55, 3), (55, 4), (55, 5), (55, 7), (55, 15), (55, 20), (55, 21), (55, 48), (55, 70), (55, 88), (57, 20), (57, 21), (57, 70), (58, 2), (58, 3), (58, 4), (58, 5), (58, 7), (58, 15), (58, 20), (58, 21), (58, 48), (58, 70), (58, 88), (59, 21), (59, 70), (61, 2), (61, 3), (61, 4), (61, 5), (61, 7), (61, 15), (61, 20), (61, 21), (61, 48), (61, 70), (61, 88), (62, 2), (62, 3), (62, 4), (62, 5), (62, 7), (62, 15), (62, 20), (62, 21), (62, 48), (62, 70), (62, 88), (64, 2), (64, 3), (64, 4), (64, 5), (64, 7), (64, 15), (64, 20), (64, 21), (64, 48), (64, 70), (64, 88), (68, 3), (68, 4), (68, 5), (68, 15), (68, 20), (68, 21), (68, 48), (68, 70), (68, 88), (72, 2), (72, 3), (72, 4), (72, 5), (72, 7), (72, 15), (72, 20), (72, 21), (72, 48), (72, 70), (72, 88), (77, 2), (77, 3), (77, 4), (77, 5), (77, 7), (77, 15), (77, 20), (77, 21), (77, 48), (77, 70), (77, 88), (78, 2), (78, 3), (78, 4), (78, 5), (78, 7), (78, 15), (78, 20), (78, 21), (78, 48), (78, 70), (78, 88), (80, 2), (80, 3), (80, 4), (80, 5), (80, 7), (80, 15), (80, 20), (80, 21), (80, 48), (80, 70), (80, 75), (80, 88), (83, 2), (83, 3), (83, 4), (83, 5), (83, 7), (83, 15), (83, 20), (83, 21), (83, 48), (83, 70), (83, 88), (86, 2), (86, 3), (86, 4), (86, 5), (86, 7), (86, 15), (86, 20), (86, 21), (86, 48), (86, 70), (86, 88), (87, 3), (87, 4), (87, 5), (87, 7), (87, 20), (87, 21), (87, 70), (87, 88)]</t>
        </is>
      </c>
      <c r="N30" t="n">
        <v>4509</v>
      </c>
      <c r="O30" t="n">
        <v>0.75</v>
      </c>
      <c r="P30" t="n">
        <v>0.95</v>
      </c>
      <c r="Q30" t="n">
        <v>3</v>
      </c>
      <c r="R30" t="n">
        <v>10000</v>
      </c>
      <c r="S30" t="inlineStr">
        <is>
          <t>06/05/2024, 15:39:00</t>
        </is>
      </c>
      <c r="T30" s="3">
        <f>hyperlink("https://spiral.technion.ac.il/results/MTAwMDAwNw==/29/GOResultsPROCESS","link")</f>
        <v/>
      </c>
      <c r="U30" t="inlineStr">
        <is>
          <t>['GO:0009593:detection of chemical stimulus (qval4.81E-1)']</t>
        </is>
      </c>
      <c r="V30" s="3">
        <f>hyperlink("https://spiral.technion.ac.il/results/MTAwMDAwNw==/29/GOResultsFUNCTION","link")</f>
        <v/>
      </c>
      <c r="W30" t="inlineStr">
        <is>
          <t>['GO:0010329:auxin efflux transmembrane transporter activity (qval8.17E-2)', 'GO:0080161:auxin transmembrane transporter activity (qval8.35E-2)', 'GO:0015562:efflux transmembrane transporter activity (qval1.59E-1)']</t>
        </is>
      </c>
      <c r="X30" s="3">
        <f>hyperlink("https://spiral.technion.ac.il/results/MTAwMDAwNw==/29/GOResultsCOMPONENT","link")</f>
        <v/>
      </c>
      <c r="Y30" t="inlineStr">
        <is>
          <t>NO TERMS</t>
        </is>
      </c>
    </row>
    <row r="31">
      <c r="A31" s="1" t="n">
        <v>30</v>
      </c>
      <c r="B31" t="n">
        <v>22284</v>
      </c>
      <c r="C31" t="n">
        <v>4255</v>
      </c>
      <c r="D31" t="n">
        <v>91</v>
      </c>
      <c r="E31" t="n">
        <v>8190</v>
      </c>
      <c r="F31" t="n">
        <v>124</v>
      </c>
      <c r="G31" t="n">
        <v>2825</v>
      </c>
      <c r="H31" t="n">
        <v>54</v>
      </c>
      <c r="I31" t="n">
        <v>260</v>
      </c>
      <c r="J31" s="2" t="n">
        <v>-380</v>
      </c>
      <c r="K31" t="n">
        <v>0.348</v>
      </c>
      <c r="L31" t="inlineStr">
        <is>
          <t>ABR1,AGL18,AGP15,AGP21,AHL,AMC7,ANAC083,AT1G13195,AT1G15430,AT1G15800,AT1G21830,AT1G30320,AT1G69760,AT2G01600,AT2G16900,AT2G18860,AT2G22680,AT2G22880,AT2G31130,AT2G32240,AT2G38240,AT2G43120,AT2G46080,AT3G07870,AT3G09032,AT3G10250,AT3G14075,AT3G16800,AT3G43230,AT3G53540,AT3G55430,AT3G57120,AT3G57750,AT3G57760,AT3G60450,AT3G62260,AT4G15120,AT4G17900,AT4G18280,AT4G20320,AT4G28300,AT4G30530,AT4G33905,AT4G34280,AT5G04760,AT5G12010,AT5G18400,AT5G19440,AT5G21280,AT5G23680,AT5G40700,AT5G42050,AT5G42940,AT5G46710,AT5G54170,AT5G66052,ATJ10,ATL44,ATR2,ATTIL,BETA-OHASE 1,CAD5,CAMBP25,CBP60C,CML45,COR27,COR47,D14,ERD10,ERF106,ERF114,ERF3,GAD2,GSTU17,GSTU6,GT-3A,GT-3B,HVA22D,ILL4,IQD23,JAR1,KING1,KIWI,KRP6,LRP1,LSH9,MAPKKK13,MAPKKK15,MGD1,MRB1,MYOB1,NAC001,NAC019,NFYB8,NPF2.10,NPGR2,OCT6,PDS1,PP2A11,PUB43,Phox4,RBOHF,RD2,RHA2B,SAG21,SAP12,SAP4,SCL5,SEC,SK1,TIFY5A,TIFY7,TSB1,UBQ10,UGT72B1,UGT89A2,UNE1,UNE12,WRKY2,WRKY48,XTH27,ZAT6,ZF14,ZIF1</t>
        </is>
      </c>
      <c r="M31" t="inlineStr">
        <is>
          <t>[(2, 22), (2, 23), (2, 46), (2, 47), (2, 53), (6, 11), (6, 22), (6, 23), (6, 36), (6, 46), (6, 47), (6, 53), (6, 62), (6, 74), (6, 76), (7, 23), (7, 47), (7, 53), (9, 23), (12, 23), (12, 47), (12, 53), (15, 11), (15, 22), (15, 23), (15, 46), (15, 47), (15, 53), (15, 62), (17, 23), (20, 11), (20, 22), (20, 23), (20, 46), (20, 47), (20, 53), (20, 62), (21, 10), (21, 11), (21, 22), (21, 23), (21, 46), (21, 47), (21, 53), (21, 62), (26, 10), (26, 11), (26, 14), (26, 18), (26, 22), (26, 23), (26, 36), (26, 41), (26, 46), (26, 47), (26, 53), (26, 54), (26, 59), (26, 62), (26, 72), (26, 74), (26, 76), (26, 82), (28, 22), (28, 23), (28, 47), (28, 53), (28, 62), (31, 10), (31, 11), (31, 13), (31, 14), (31, 16), (31, 18), (31, 22), (31, 23), (31, 32), (31, 34), (31, 36), (31, 41), (31, 46), (31, 47), (31, 53), (31, 54), (31, 59), (31, 62), (31, 72), (31, 74), (31, 76), (31, 82), (35, 11), (35, 22), (35, 23), (35, 36), (35, 41), (35, 46), (35, 47), (35, 53), (35, 54), (35, 62), (35, 72), (35, 76), (40, 22), (40, 23), (40, 47), (40, 53), (42, 11), (42, 22), (42, 47), (42, 53), (42, 62), (48, 10), (48, 11), (48, 22), (48, 23), (48, 36), (48, 46), (48, 47), (48, 53), (48, 59), (48, 62), (48, 74), (48, 76), (49, 22), (49, 23), (49, 47), (49, 53), (55, 22), (55, 23), (55, 53), (56, 10), (56, 11), (56, 22), (56, 23), (56, 46), (56, 47), (56, 53), (56, 62), (57, 47), (60, 11), (60, 22), (60, 23), (60, 36), (60, 46), (60, 47), (60, 53), (60, 62), (64, 11), (64, 22), (64, 23), (64, 46), (64, 47), (64, 53), (64, 62), (67, 10), (67, 11), (67, 14), (67, 22), (67, 23), (67, 36), (67, 41), (67, 46), (67, 47), (67, 53), (67, 54), (67, 59), (67, 62), (67, 72), (67, 74), (67, 76), (69, 23), (69, 47), (70, 22), (70, 23), (70, 46), (70, 47), (70, 53), (70, 62), (73, 11), (73, 22), (73, 23), (73, 47), (73, 53), (73, 62), (79, 10), (79, 11), (79, 13), (79, 14), (79, 16), (79, 18), (79, 22), (79, 23), (79, 32), (79, 34), (79, 36), (79, 41), (79, 46), (79, 47), (79, 53), (79, 54), (79, 59), (79, 62), (79, 72), (79, 74), (79, 76), (79, 82), (79, 86), (83, 22), (83, 23), (83, 47), (83, 53), (83, 62), (85, 10), (85, 11), (85, 13), (85, 14), (85, 16), (85, 18), (85, 22), (85, 23), (85, 32), (85, 34), (85, 36), (85, 41), (85, 46), (85, 47), (85, 53), (85, 54), (85, 59), (85, 62), (85, 72), (85, 74), (85, 76), (85, 82), (88, 22), (88, 23), (88, 47), (88, 53), (89, 10), (89, 11), (89, 13), (89, 14), (89, 16), (89, 18), (89, 22), (89, 23), (89, 32), (89, 34), (89, 36), (89, 41), (89, 46), (89, 47), (89, 53), (89, 54), (89, 59), (89, 62), (89, 72), (89, 74), (89, 76), (89, 82)]</t>
        </is>
      </c>
      <c r="N31" t="n">
        <v>1533</v>
      </c>
      <c r="O31" t="n">
        <v>0.75</v>
      </c>
      <c r="P31" t="n">
        <v>0.95</v>
      </c>
      <c r="Q31" t="n">
        <v>3</v>
      </c>
      <c r="R31" t="n">
        <v>10000</v>
      </c>
      <c r="S31" t="inlineStr">
        <is>
          <t>06/05/2024, 15:39:12</t>
        </is>
      </c>
      <c r="T31" s="3">
        <f>hyperlink("https://spiral.technion.ac.il/results/MTAwMDAwNw==/30/GOResultsPROCESS","link")</f>
        <v/>
      </c>
      <c r="U31" t="inlineStr">
        <is>
          <t>['GO:0001101:response to acid chemical (qval2.31E-5)', 'GO:0050896:response to stimulus (qval7.9E-5)', 'GO:0042221:response to chemical (qval5.41E-5)', 'GO:1901700:response to oxygen-containing compound (qval9.18E-5)', 'GO:0006950:response to stress (qval1.11E-4)', 'GO:0009628:response to abiotic stimulus (qval2.42E-4)', 'GO:0009737:response to abscisic acid (qval2.17E-3)', 'GO:0009414:response to water deprivation (qval1.99E-3)', 'GO:0097305:response to alcohol (qval1.96E-3)', 'GO:0009415:response to water (qval1.88E-3)', 'GO:0009725:response to hormone (qval5.14E-3)', 'GO:0009719:response to endogenous stimulus (qval6.64E-3)', 'GO:0033993:response to lipid (qval7.71E-3)', 'GO:0010033:response to organic substance (qval8.06E-3)', 'GO:0006970:response to osmotic stress (qval2.63E-2)', 'GO:0010035:response to inorganic substance (qval2.86E-2)', 'GO:0048583:regulation of response to stimulus (qval5.87E-2)', 'GO:0070887:cellular response to chemical stimulus (qval8.49E-2)', 'GO:1902074:response to salt (qval8.71E-2)', 'GO:0050789:regulation of biological process (qval1.32E-1)', 'GO:0008150:biological_process (qval1.44E-1)', 'GO:0071456:cellular response to hypoxia (qval1.9E-1)', 'GO:0036294:cellular response to decreased oxygen levels (qval1.92E-1)', 'GO:0071453:cellular response to oxygen levels (qval1.89E-1)', 'GO:0009266:response to temperature stimulus (qval2.16E-1)']</t>
        </is>
      </c>
      <c r="V31" s="3">
        <f>hyperlink("https://spiral.technion.ac.il/results/MTAwMDAwNw==/30/GOResultsFUNCTION","link")</f>
        <v/>
      </c>
      <c r="W31" t="inlineStr">
        <is>
          <t>NO TERMS</t>
        </is>
      </c>
      <c r="X31" s="3">
        <f>hyperlink("https://spiral.technion.ac.il/results/MTAwMDAwNw==/30/GOResultsCOMPONENT","link")</f>
        <v/>
      </c>
      <c r="Y31" t="inlineStr">
        <is>
          <t>['GO:0005886:plasma membrane (qval8.23E-1)']</t>
        </is>
      </c>
    </row>
    <row r="32">
      <c r="A32" s="1" t="n">
        <v>31</v>
      </c>
      <c r="B32" t="n">
        <v>22284</v>
      </c>
      <c r="C32" t="n">
        <v>4255</v>
      </c>
      <c r="D32" t="n">
        <v>91</v>
      </c>
      <c r="E32" t="n">
        <v>8190</v>
      </c>
      <c r="F32" t="n">
        <v>310</v>
      </c>
      <c r="G32" t="n">
        <v>2167</v>
      </c>
      <c r="H32" t="n">
        <v>40</v>
      </c>
      <c r="I32" t="n">
        <v>259</v>
      </c>
      <c r="J32" s="2" t="n">
        <v>-1473</v>
      </c>
      <c r="K32" t="n">
        <v>0.348</v>
      </c>
      <c r="L32" t="inlineStr">
        <is>
          <t>AAE13,ABCI7,ACO1,ACR11,ACT7,ADK2,ADR1-L2,ADT5,AGD3,AGO1,AGO4,AGP14,AHB1,AHL13,AIR9,APS2,APT3,ARF9,ARGAH1,ARP6,AT1G07220,AT1G08110,AT1G11360,AT1G12930,AT1G13380,AT1G18360,AT1G18440,AT1G22700,AT1G22790,AT1G27090,AT1G31440,AT1G48860,AT1G54610,AT1G55340,AT1G56230,AT1G57610,AT1G61730,AT1G63610,AT1G63830,AT1G64700,AT1G68070,AT1G68220,AT1G72740,AT1G77020,AT1G80870,AT2G01818,AT2G05830,AT2G05920,AT2G15320,AT2G15730,AT2G24020,AT2G24090,AT2G26380,AT2G27680,AT2G28310,AT2G29510,AT2G31390,AT2G34670,AT2G36290,AT2G36420,AT2G37050,AT2G37500,AT2G39020,AT2G45700,AT2G47850,AT3G01740,AT3G02510,AT3G02770,AT3G02910,AT3G06330,AT3G08590,AT3G09070,AT3G12760,AT3G12950,AT3G17250,AT3G18860,AT3G23310,AT3G23910,AT3G43430,AT3G47000,AT3G47210,AT3G50620,AT3G60210,AT3G62840,AT3G62970,AT4G02340,AT4G09040,AT4G11211,AT4G14360,AT4G15790,AT4G15930,AT4G16800,AT4G16830,AT4G20170,AT4G23840,AT4G28830,AT4G30920,AT4G31115,AT4G31140,AT4G32260,AT4G32330,AT4G33480,AT4G33985,AT4G37250,AT4G39280,AT5G01020,AT5G03610,AT5G03880,AT5G06750,AT5G08570,AT5G10460,AT5G11330,AT5G11580,AT5G12320,AT5G16610,AT5G19150,AT5G19290,AT5G19875,AT5G20200,AT5G24750,AT5G24760,AT5G39410,AT5G46730,AT5G50900,AT5G52882,AT5G55530,AT5G58090,AT5G59350,AT5G60580,AT5G64460,AT5G65250,AT5G66560,ATGLX1,ATL8,ATMDAR1,ATPHOS32,ATVAMP724,AtbZIP6,BAS1,BB,CAMBP25,CBL,CBP20,CBSX3,CCB1,CCR1,CGS1,CLC2,CLPP5,CLPP6,CLPR2,CNGC5,CP29B,CSC1,CSLC4,CUL4,CYOP,CYP74A,CYP90A1,CYSD1,CYTB5-B,DEGP2,DIR14,DJ1A,DJ1B,DOF2.5,DOF3.6,DOF3.7,DOF4.6,DRM2,DRM3,E1 ALPHA,EB1A,EMB3006,EML2,EZA1,FC2,FFC,FKBP19,FPGS1,FPP6,FRL3,FRL4A,GAE6,GAPC2,GDCST,GDPDL4,GGAT2,GLYR1,GRF9,GSH1,GSTU13,HCS1,HDA19,HMGA,HMT-2,HOL1,HOS1,HSP70-6,ICDH,IDM1,IMPA1,IMPA2,IQD13,IQD14,IQD24,IQD28,KAS2,LEW1,LGALDH,LPA3,LSM8,LYM1,MDH,MED20A,MIF1,MOS4,MS1,MSSP2,MTHFR2,MYB43,NAC008,NAT6,NET1C,NFYC9,NIK1,NIK3,NRPB8B,NUDT19,NUP96,PAB8,PAE7,PAT06,PDCB4,PDV1,PFP-ALPHA2,PFP-BETA1,PGDH1,PGK1,PGRL1A,PKP1,PM25,PME18,PME34,PNSL5,POLIB,PPA2,PPC4-2,PPOX1,PRL1,PRP19B,PRT1,PVA22,QSOX2,RABE1E,RABG3C,RAD23A,RAD23C,REM19,RH12,RLK4,RPL15,RPL24,RPL31,RPL34,RPS1,RPT2,RS2Z33,RS40,SAHH1,SCL15,SDH,SHM2,SHM4,SIR,SPPL2,SSR16,SSRP1,STR2,SUC1,SUC4,TCP14,TGD1,THY-1,TIC40,TIF4A-1,TIFY4B,TIM,TIM22-2,TIM44-2,TKL-2,TPR3,TRN2,TRPA1,TUBB7,UBC4,UGLYAH,UGT78D2,VAMP713,VRN1,VTC4,WAKL17,WAKL18,XTH15,Y-3,YDA,YLMG2,emb1427,emb2737,emb2738</t>
        </is>
      </c>
      <c r="M32" t="inlineStr">
        <is>
          <t>[(1, 11), (1, 13), (1, 22), (1, 30), (1, 37), (1, 38), (1, 44), (1, 47), (1, 54), (1, 55), (1, 58), (1, 62), (1, 72), (1, 80), (1, 83), (2, 58), (2, 80), (2, 83), (3, 11), (3, 13), (3, 38), (3, 44), (3, 58), (3, 72), (3, 80), (3, 83), (4, 11), (4, 13), (4, 37), (4, 38), (4, 44), (4, 58), (4, 72), (4, 80), (4, 83), (5, 11), (5, 13), (5, 37), (5, 38), (5, 44), (5, 58), (5, 62), (5, 72), (5, 80), (5, 83), (7, 38), (7, 44), (7, 58), (7, 80), (7, 83), (8, 11), (8, 13), (8, 22), (8, 30), (8, 37), (8, 38), (8, 44), (8, 47), (8, 54), (8, 58), (8, 62), (8, 72), (8, 80), (8, 83), (15, 11), (15, 13), (15, 22), (15, 30), (15, 37), (15, 38), (15, 44), (15, 47), (15, 54), (15, 55), (15, 58), (15, 62), (15, 72), (15, 80), (15, 83), (19, 38), (19, 80), (20, 11), (20, 13), (20, 22), (20, 30), (20, 37), (20, 38), (20, 44), (20, 47), (20, 54), (20, 58), (20, 62), (20, 72), (20, 80), (20, 83), (21, 11), (21, 13), (21, 22), (21, 30), (21, 37), (21, 38), (21, 44), (21, 47), (21, 54), (21, 55), (21, 58), (21, 62), (21, 72), (21, 80), (21, 83), (31, 11), (31, 13), (31, 22), (31, 30), (31, 37), (31, 38), (31, 44), (31, 47), (31, 54), (31, 55), (31, 58), (31, 62), (31, 72), (31, 80), (31, 83), (43, 11), (43, 13), (43, 37), (43, 38), (43, 44), (43, 54), (43, 58), (43, 62), (43, 72), (43, 80), (43, 83), (48, 11), (48, 37), (48, 38), (48, 44), (48, 58), (48, 72), (48, 80), (48, 83), (56, 11), (56, 38), (56, 44), (56, 58), (56, 72), (56, 80), (56, 83), (60, 80), (60, 83), (67, 58), (67, 83), (70, 11), (70, 13), (70, 30), (70, 37), (70, 38), (70, 44), (70, 54), (70, 58), (70, 62), (70, 72), (70, 80), (70, 83), (71, 11), (71, 13), (71, 30), (71, 37), (71, 38), (71, 44), (71, 47), (71, 54), (71, 58), (71, 62), (71, 72), (71, 80), (71, 83), (73, 11), (73, 13), (73, 22), (73, 30), (73, 37), (73, 38), (73, 44), (73, 47), (73, 54), (73, 58), (73, 62), (73, 72), (73, 80), (73, 83), (75, 11), (75, 13), (75, 22), (75, 30), (75, 37), (75, 38), (75, 44), (75, 47), (75, 54), (75, 58), (75, 62), (75, 72), (75, 80), (75, 83), (79, 11), (79, 37), (79, 38), (79, 44), (79, 58), (79, 72), (79, 80), (79, 83), (85, 11), (85, 13), (85, 22), (85, 30), (85, 37), (85, 38), (85, 44), (85, 47), (85, 54), (85, 55), (85, 58), (85, 62), (85, 72), (85, 80), (85, 83), (88, 11), (88, 13), (88, 22), (88, 30), (88, 37), (88, 38), (88, 44), (88, 47), (88, 54), (88, 58), (88, 62), (88, 72), (88, 80), (88, 83), (89, 11), (89, 13), (89, 22), (89, 30), (89, 37), (89, 38), (89, 44), (89, 47), (89, 54), (89, 58), (89, 62), (89, 72), (89, 80), (89, 83)]</t>
        </is>
      </c>
      <c r="N32" t="n">
        <v>5542</v>
      </c>
      <c r="O32" t="n">
        <v>0.75</v>
      </c>
      <c r="P32" t="n">
        <v>0.95</v>
      </c>
      <c r="Q32" t="n">
        <v>3</v>
      </c>
      <c r="R32" t="n">
        <v>10000</v>
      </c>
      <c r="S32" t="inlineStr">
        <is>
          <t>06/05/2024, 15:39:24</t>
        </is>
      </c>
      <c r="T32" s="3">
        <f>hyperlink("https://spiral.technion.ac.il/results/MTAwMDAwNw==/31/GOResultsPROCESS","link")</f>
        <v/>
      </c>
      <c r="U32" t="inlineStr">
        <is>
          <t>['GO:0043436:oxoacid metabolic process (qval9.21E-9)', 'GO:0006082:organic acid metabolic process (qval5.19E-9)', 'GO:0044281:small molecule metabolic process (qval1.41E-8)', 'GO:0019752:carboxylic acid metabolic process (qval4.99E-8)', 'GO:0017144:drug metabolic process (qval6.53E-7)', 'GO:1901566:organonitrogen compound biosynthetic process (qval7.45E-7)', 'GO:0016053:organic acid biosynthetic process (qval1.23E-6)', 'GO:0046394:carboxylic acid biosynthetic process (qval1.07E-6)', 'GO:1901564:organonitrogen compound metabolic process (qval1.41E-6)', 'GO:0044283:small molecule biosynthetic process (qval4.65E-6)', 'GO:0000096:sulfur amino acid metabolic process (qval1.2E-5)', 'GO:0006732:coenzyme metabolic process (qval1.33E-5)', 'GO:0051186:cofactor metabolic process (qval7.34E-5)', 'GO:0006790:sulfur compound metabolic process (qval1.11E-4)', 'GO:0006520:cellular amino acid metabolic process (qval1.04E-4)', 'GO:0006555:methionine metabolic process (qval1.11E-4)', 'GO:0072521:purine-containing compound metabolic process (qval1.21E-4)', 'GO:0009124:nucleoside monophosphate biosynthetic process (qval1.34E-4)', 'GO:1901605:alpha-amino acid metabolic process (qval1.32E-4)', 'GO:0008152:metabolic process (qval1.41E-4)', 'GO:0008652:cellular amino acid biosynthetic process (qval1.44E-4)', 'GO:0009069:serine family amino acid metabolic process (qval1.49E-4)', 'GO:0009123:nucleoside monophosphate metabolic process (qval1.72E-4)', 'GO:0009127:purine nucleoside monophosphate biosynthetic process (qval1.88E-4)', 'GO:0009168:purine ribonucleoside monophosphate biosynthetic process (qval1.8E-4)', 'GO:0044237:cellular metabolic process (qval1.77E-4)', 'GO:0071704:organic substance metabolic process (qval1.82E-4)', 'GO:0009987:cellular process (qval1.87E-4)', 'GO:1901607:alpha-amino acid biosynthetic process (qval2.5E-4)', 'GO:0009126:purine nucleoside monophosphate metabolic process (qval2.57E-4)', 'GO:0009167:purine ribonucleoside monophosphate metabolic process (qval2.49E-4)', 'GO:0009066:aspartate family amino acid metabolic process (qval2.47E-4)', 'GO:0006575:cellular modified amino acid metabolic process (qval2.48E-4)', 'GO:0000097:sulfur amino acid biosynthetic process (qval3.81E-4)', 'GO:0044249:cellular biosynthetic process (qval3.81E-4)', 'GO:0009152:purine ribonucleotide biosynthetic process (qval3.77E-4)', 'GO:0009156:ribonucleoside monophosphate biosynthetic process (qval4.18E-4)', 'GO:0006164:purine nucleotide biosynthetic process (qval4.19E-4)', 'GO:0009086:methionine biosynthetic process (qval4.17E-4)', 'GO:0044238:primary metabolic process (qval4.92E-4)', 'GO:0072522:purine-containing compound biosynthetic process (qval4.92E-4)', 'GO:0009150:purine ribonucleotide metabolic process (qval5.04E-4)', 'GO:1901576:organic substance biosynthetic process (qval5E-4)', 'GO:0006534:cysteine metabolic process (qval4.96E-4)', 'GO:0009161:ribonucleoside monophosphate metabolic process (qval5.43E-4)', 'GO:0006163:purine nucleotide metabolic process (qval5.99E-4)', 'GO:0009117:nucleotide metabolic process (qval6.27E-4)', 'GO:0006753:nucleoside phosphate metabolic process (qval6.74E-4)', 'GO:0055086:nucleobase-containing small molecule metabolic process (qval7.1E-4)', 'GO:0009058:biosynthetic process (qval8.66E-4)', 'GO:0009260:ribonucleotide biosynthetic process (qval9.49E-4)', 'GO:0046496:nicotinamide nucleotide metabolic process (qval1.06E-3)', 'GO:0046390:ribose phosphate biosynthetic process (qval1.05E-3)', 'GO:0044272:sulfur compound biosynthetic process (qval1.04E-3)', 'GO:0043603:cellular amide metabolic process (qval1.04E-3)', 'GO:0019362:pyridine nucleotide metabolic process (qval1.08E-3)', 'GO:0009259:ribonucleotide metabolic process (qval1.21E-3)', 'GO:0006754:ATP biosynthetic process (qval1.35E-3)', 'GO:0006807:nitrogen compound metabolic process (qval1.46E-3)', 'GO:0006757:ATP generation from ADP (qval1.45E-3)', 'GO:0006096:glycolytic process (qval1.42E-3)', 'GO:0046031:ADP metabolic process (qval1.4E-3)', 'GO:0009135:purine nucleoside diphosphate metabolic process (qval1.38E-3)', 'GO:0009179:purine ribonucleoside diphosphate metabolic process (qval1.35E-3)', 'GO:0072524:pyridine-containing compound metabolic process (qval1.34E-3)', 'GO:0042866:pyruvate biosynthetic process (qval1.52E-3)', 'GO:0009185:ribonucleoside diphosphate metabolic process (qval1.49E-3)', 'GO:0009165:nucleotide biosynthetic process (qval1.5E-3)', 'GO:0006090:pyruvate metabolic process (qval1.57E-3)', 'GO:1901293:nucleoside phosphate biosynthetic process (qval1.62E-3)', 'GO:0019693:ribose phosphate metabolic process (qval1.6E-3)', 'GO:1901135:carbohydrate derivative metabolic process (qval1.64E-3)', 'GO:0050667:homocysteine metabolic process (qval1.71E-3)', 'GO:0019346:transsulfuration (qval1.69E-3)', 'GO:0046034:ATP metabolic process (qval1.78E-3)', 'GO:0009067:aspartate family amino acid biosynthetic process (qval1.83E-3)', 'GO:0009206:purine ribonucleoside triphosphate biosynthetic process (qval1.92E-3)', 'GO:0009145:purine nucleoside triphosphate biosynthetic process (qval1.89E-3)', 'GO:0046686:response to cadmium ion (qval2.13E-3)', 'GO:0009166:nucleotide catabolic process (qval2.42E-3)', 'GO:1901137:carbohydrate derivative biosynthetic process (qval2.52E-3)', 'GO:1901575:organic substance catabolic process (qval2.67E-3)', 'GO:0006165:nucleoside diphosphate phosphorylation (qval2.64E-3)', 'GO:0006733:oxidoreduction coenzyme metabolic process (qval2.75E-3)', 'GO:0009205:purine ribonucleoside triphosphate metabolic process (qval2.8E-3)', 'GO:1901292:nucleoside phosphate catabolic process (qval2.87E-3)', 'GO:0046939:nucleotide phosphorylation (qval3.19E-3)', 'GO:0009144:purine nucleoside triphosphate metabolic process (qval3.24E-3)', 'GO:0009132:nucleoside diphosphate metabolic process (qval3.49E-3)', 'GO:0046364:monosaccharide biosynthetic process (qval3.65E-3)', 'GO:0006730:one-carbon metabolic process (qval3.82E-3)', 'GO:0019359:nicotinamide nucleotide biosynthetic process (qval3.78E-3)', 'GO:0019363:pyridine nucleotide biosynthetic process (qval4.17E-3)', 'GO:0050896:response to stimulus (qval4.19E-3)', 'GO:0009201:ribonucleoside triphosphate biosynthetic process (qval4.24E-3)', 'GO:0034404:nucleobase-containing small molecule biosynthetic process (qval4.55E-3)', 'GO:0046653:tetrahydrofolate metabolic process (qval4.56E-3)', 'GO:0046434:organophosphate catabolic process (qval4.84E-3)', 'GO:0072525:pyridine-containing compound biosynthetic process (qval4.84E-3)', 'GO:0009142:nucleoside triphosphate biosynthetic process (qval5.56E-3)', 'GO:0009056:catabolic process (qval5.93E-3)', 'GO:0009199:ribonucleoside triphosphate metabolic process (qval5.9E-3)', 'GO:0009108:coenzyme biosynthetic process (qval6.41E-3)', 'GO:0009092:homoserine metabolic process (qval6.53E-3)', 'GO:0044282:small molecule catabolic process (qval6.6E-3)', 'GO:0003006:developmental process involved in reproduction (qval7.49E-3)', 'GO:0009141:nucleoside triphosphate metabolic process (qval9.42E-3)', 'GO:0051188:cofactor biosynthetic process (qval1.05E-2)', 'GO:0005996:monosaccharide metabolic process (qval1.06E-2)', 'GO:0006760:folic acid-containing compound metabolic process (qval1.1E-2)', 'GO:0035999:tetrahydrofolate interconversion (qval1.29E-2)', 'GO:0042558:pteridine-containing compound metabolic process (qval1.52E-2)', 'GO:0022414:reproductive process (qval1.94E-2)', 'GO:0044248:cellular catabolic process (qval1.95E-2)', 'GO:0019637:organophosphate metabolic process (qval1.94E-2)', 'GO:0044271:cellular nitrogen compound biosynthetic process (qval2.26E-2)', 'GO:0006006:glucose metabolic process (qval2.28E-2)', 'GO:0019438:aromatic compound biosynthetic process (qval2.5E-2)', 'GO:0032787:monocarboxylic acid metabolic process (qval2.63E-2)', 'GO:0072596:establishment of protein localization to chloroplast (qval2.91E-2)', 'GO:0045036:protein targeting to chloroplast (qval2.89E-2)', 'GO:0009070:serine family amino acid biosynthetic process (qval2.86E-2)', 'GO:1901360:organic cyclic compound metabolic process (qval2.89E-2)', 'GO:0072598:protein localization to chloroplast (qval3.2E-2)', 'GO:0048856:anatomical structure development (qval3.22E-2)', 'GO:0010038:response to metal ion (qval3.68E-2)', 'GO:1901362:organic cyclic compound biosynthetic process (qval3.86E-2)']</t>
        </is>
      </c>
      <c r="V32" s="3">
        <f>hyperlink("https://spiral.technion.ac.il/results/MTAwMDAwNw==/31/GOResultsFUNCTION","link")</f>
        <v/>
      </c>
      <c r="W32" t="inlineStr">
        <is>
          <t>['GO:0003824:catalytic activity (qval2.64E-2)', 'GO:0005488:binding (qval1.34E-1)', 'GO:0016646:oxidoreductase activity, acting on the CH-NH group of donors, NAD or NADP as acceptor (qval1.17E-1)', 'GO:0016846:carbon-sulfur lyase activity (qval1.86E-1)', 'GO:0016829:lyase activity (qval2.16E-1)', 'GO:0004462:lactoylglutathione lyase activity (qval2.47E-1)', 'GO:0005198:structural molecule activity (qval2.81E-1)']</t>
        </is>
      </c>
      <c r="X32" s="3">
        <f>hyperlink("https://spiral.technion.ac.il/results/MTAwMDAwNw==/31/GOResultsCOMPONENT","link")</f>
        <v/>
      </c>
      <c r="Y32" t="inlineStr">
        <is>
          <t>['GO:0005829:cytosol (qval4.39E-14)', 'GO:0044446:intracellular organelle part (qval5.16E-8)', 'GO:0044422:organelle part (qval3.72E-8)', 'GO:0044434:chloroplast part (qval5.78E-8)', 'GO:0009570:chloroplast stroma (qval6.47E-8)', 'GO:0009532:plastid stroma (qval5.67E-8)', 'GO:0044435:plastid part (qval4.97E-8)', 'GO:0005886:plasma membrane (qval5.3E-8)', 'GO:0031975:envelope (qval1.26E-7)', 'GO:0031967:organelle envelope (qval1.14E-7)', 'GO:0009941:chloroplast envelope (qval9.4E-7)', 'GO:0016020:membrane (qval9.71E-7)', 'GO:0009526:plastid envelope (qval9.58E-7)', 'GO:0044444:cytoplasmic part (qval1.92E-5)', 'GO:0005737:cytoplasm (qval3E-4)', 'GO:0009507:chloroplast (qval7.54E-4)', 'GO:0009536:plastid (qval1.44E-3)', 'GO:0044391:ribosomal subunit (qval5.38E-3)', 'GO:0009840:chloroplastic endopeptidase Clp complex (qval6.22E-3)', 'GO:0009579:thylakoid (qval6.79E-3)', 'GO:0009368:endopeptidase Clp complex (qval8.36E-3)', 'GO:0005654:nucleoplasm (qval1.24E-2)', 'GO:0030054:cell junction (qval1.33E-2)', 'GO:0005911:cell-cell junction (qval1.27E-2)', 'GO:0009506:plasmodesma (qval1.22E-2)', 'GO:0032991:protein-containing complex (qval1.28E-2)', 'GO:0000138:Golgi trans cisterna (qval1.6E-2)', 'GO:0015934:large ribosomal subunit (qval2.12E-2)', 'GO:0031976:plastid thylakoid (qval2.28E-2)', 'GO:0009534:chloroplast thylakoid (qval2.2E-2)']</t>
        </is>
      </c>
    </row>
    <row r="33">
      <c r="A33" s="1" t="n">
        <v>32</v>
      </c>
      <c r="B33" t="n">
        <v>22284</v>
      </c>
      <c r="C33" t="n">
        <v>4255</v>
      </c>
      <c r="D33" t="n">
        <v>91</v>
      </c>
      <c r="E33" t="n">
        <v>8190</v>
      </c>
      <c r="F33" t="n">
        <v>180</v>
      </c>
      <c r="G33" t="n">
        <v>3368</v>
      </c>
      <c r="H33" t="n">
        <v>67</v>
      </c>
      <c r="I33" t="n">
        <v>453</v>
      </c>
      <c r="J33" s="2" t="n">
        <v>-855</v>
      </c>
      <c r="K33" t="n">
        <v>0.351</v>
      </c>
      <c r="L33" t="inlineStr">
        <is>
          <t>AAE17,ABCG22,ABCG29,ADR1-L2,AGO10,AGO3,AIRP1,ANAC080,AOC3,APRR8,ARD1,ASA1,AT1G07200,AT1G07220,AT1G08050,AT1G13670,AT1G15430,AT1G21830,AT1G24530,AT1G27620,AT1G30080,AT1G30820,AT1G32970,AT1G61730,AT1G63500,AT1G64180,AT1G64700,AT1G69580,AT1G73390,AT1G73850,AT2G01818,AT2G05830,AT2G22360,AT2G24360,AT2G25790,AT2G26380,AT2G33830,AT2G36420,AT2G43120,AT2G44300,AT3G09070,AT3G11930,AT3G16330,AT3G42860,AT3G46110,AT3G48420,AT3G52490,AT3G57760,AT3G61820,AT4G01450,AT4G06744,AT4G11211,AT4G16790,AT4G16830,AT4G21500,AT4G22212,AT4G28290,AT4G33560,AT4G33985,AT4G34280,AT4G39230,AT5G03610,AT5G04000,AT5G05160,AT5G10820,AT5G12010,AT5G23690,AT5G40000,AT5G46710,AT5G46730,AT5G47070,AT5G51010,AT5G52050,AT5G54980,AT5G55530,AT5G56460,AT5G58210,AT5G66550,ATEXO70H8,ATL45,ATL8,BB,BETA-OHASE 2,BHLH123,BHLH60,CAD5,CBL,CBSDUF3,CBSDUF6,CDF4,CLH2,CM1,CML45,CMTA6,CP5,CRRSP12,CUL2,CYP711A1,CYP715A1,CYP71B15,CYP73A5,DEK1,DJ1A,DOF1.5,DOF3.6,DOF3.7,DOF4.6,DOF5.3,ENT3,ERF106,FC2,FD2,GDU1,GLN1-2,HOL1,HSP70-14,HSP70-3,IQD13,IQD14,IQD23,ITPK2,KRP5,LAC1,LECRK52,LPR2,LRP1,MAKR5,MEE55,MEE59,MGL,MYB20,MYB43,MYB59,NAC001,NEK7,NPY1,OFP17,OFP2,OPT4,ORTH5,PAL1,PEN1,PEX3,PHO1-H5,PHO1-H7,PLP7,PPI4,PRT1,PUB28,PYL4,QS,RAX3,RLK4,RUB2,SAP1,SCL15,SCL5,SDH,SFC1,SHM1,SUC4,TET6,TPPJ,TRN2,TUBA1,UGE3,VQ11,WAKL17,WAKL18,WNK9,WOX13,WRKY21,WRKY28,WRKY48,WRKY63,Y-1,ZF14,anac088,anac096,bVPE</t>
        </is>
      </c>
      <c r="M33" t="inlineStr">
        <is>
          <t>[(0, 11), (0, 14), (0, 18), (0, 22), (0, 23), (0, 46), (0, 47), (0, 53), (0, 54), (0, 62), (1, 11), (1, 14), (1, 18), (1, 22), (1, 23), (1, 46), (1, 47), (1, 53), (1, 54), (1, 62), (2, 11), (2, 14), (2, 18), (2, 22), (2, 23), (2, 46), (2, 47), (2, 53), (2, 54), (2, 62), (3, 11), (3, 14), (3, 18), (3, 22), (3, 23), (3, 46), (3, 47), (3, 53), (3, 54), (3, 62), (4, 11), (4, 14), (4, 18), (4, 22), (4, 23), (4, 46), (4, 47), (4, 53), (4, 54), (4, 62), (5, 11), (5, 14), (5, 18), (5, 22), (5, 23), (5, 46), (5, 47), (5, 53), (5, 54), (5, 62), (6, 11), (6, 14), (6, 18), (6, 22), (6, 23), (6, 46), (6, 47), (6, 53), (6, 54), (6, 62), (7, 11), (7, 14), (7, 18), (7, 22), (7, 23), (7, 46), (7, 47), (7, 53), (7, 54), (7, 62), (8, 11), (8, 14), (8, 18), (8, 22), (8, 23), (8, 46), (8, 47), (8, 53), (8, 54), (8, 62), (9, 14), (9, 18), (9, 22), (9, 23), (9, 46), (9, 47), (9, 53), (10, 22), (10, 46), (10, 47), (10, 53), (12, 11), (12, 14), (12, 18), (12, 22), (12, 23), (12, 46), (12, 47), (12, 53), (12, 54), (12, 62), (15, 11), (15, 14), (15, 18), (15, 22), (15, 23), (15, 46), (15, 47), (15, 53), (15, 54), (15, 62), (16, 22), (16, 46), (16, 47), (17, 14), (17, 22), (17, 46), (17, 47), (17, 53), (19, 14), (19, 22), (19, 23), (19, 46), (19, 47), (19, 53), (19, 62), (20, 11), (20, 14), (20, 18), (20, 22), (20, 23), (20, 46), (20, 47), (20, 53), (20, 54), (20, 62), (21, 11), (21, 14), (21, 18), (21, 22), (21, 23), (21, 46), (21, 47), (21, 53), (21, 54), (21, 62), (24, 11), (24, 14), (24, 18), (24, 22), (24, 46), (24, 47), (24, 53), (25, 11), (25, 14), (25, 18), (25, 22), (25, 23), (25, 46), (25, 47), (25, 53), (25, 54), (25, 62), (26, 11), (26, 14), (26, 18), (26, 22), (26, 23), (26, 46), (26, 47), (26, 53), (26, 54), (26, 62), (27, 14), (27, 22), (27, 46), (27, 47), (27, 53), (31, 11), (31, 14), (31, 18), (31, 22), (31, 23), (31, 46), (31, 47), (31, 53), (31, 54), (31, 62), (32, 22), (32, 46), (32, 47), (32, 53), (34, 22), (34, 46), (34, 47), (34, 53), (35, 11), (35, 14), (35, 18), (35, 22), (35, 23), (35, 46), (35, 47), (35, 53), (35, 54), (35, 62), (36, 22), (36, 46), (36, 47), (36, 53), (39, 22), (39, 46), (39, 47), (39, 53), (40, 11), (40, 14), (40, 22), (40, 23), (40, 46), (40, 47), (40, 53), (40, 54), (40, 62), (41, 22), (41, 46), (41, 47), (41, 53), (43, 11), (43, 14), (43, 18), (43, 22), (43, 23), (43, 46), (43, 47), (43, 53), (43, 54), (43, 62), (48, 11), (48, 14), (48, 18), (48, 22), (48, 23), (48, 46), (48, 47), (48, 53), (48, 54), (48, 62), (49, 11), (49, 14), (49, 18), (49, 22), (49, 23), (49, 46), (49, 47), (49, 53), (49, 54), (49, 62), (50, 11), (50, 14), (50, 18), (50, 22), (50, 23), (50, 46), (50, 47), (50, 53), (50, 62), (56, 11), (56, 14), (56, 18), (56, 22), (56, 23), (56, 46), (56, 47), (56, 53), (56, 54), (56, 62), (57, 11), (57, 14), (57, 18), (57, 22), (57, 23), (57, 46), (57, 47), (57, 53), (57, 54), (57, 62), (59, 11), (59, 18), (59, 22), (59, 46), (59, 47), (59, 53), (59, 62), (60, 11), (60, 14), (60, 18), (60, 22), (60, 23), (60, 46), (60, 47), (60, 53), (60, 54), (60, 62), (63, 11), (63, 14), (63, 18), (63, 22), (63, 23), (63, 46), (63, 47), (63, 53), (63, 54), (63, 62), (65, 22), (65, 46), (65, 53), (66, 18), (66, 22), (66, 46), (66, 47), (66, 53), (67, 11), (67, 14), (67, 18), (67, 22), (67, 23), (67, 46), (67, 47), (67, 53), (67, 54), (67, 62), (69, 11), (69, 14), (69, 18), (69, 22), (69, 23), (69, 46), (69, 47), (69, 53), (69, 54), (69, 62), (70, 11), (70, 14), (70, 18), (70, 22), (70, 23), (70, 46), (70, 47), (70, 53), (70, 54), (70, 62), (71, 11), (71, 14), (71, 18), (71, 22), (71, 23), (71, 46), (71, 47), (71, 53), (71, 54), (71, 62), (73, 11), (73, 14), (73, 18), (73, 22), (73, 23), (73, 46), (73, 47), (73, 53), (73, 54), (73, 62), (74, 22), (74, 46), (74, 47), (74, 53), (75, 11), (75, 14), (75, 18), (75, 22), (75, 23), (75, 46), (75, 47), (75, 53), (75, 54), (75, 62), (76, 22), (76, 23), (76, 46), (76, 47), (76, 53), (79, 11), (79, 14), (79, 18), (79, 22), (79, 23), (79, 46), (79, 47), (79, 53), (79, 54), (79, 62), (81, 46), (82, 18), (82, 22), (82, 46), (82, 47), (82, 53), (84, 22), (84, 46), (84, 47), (84, 53), (85, 11), (85, 14), (85, 18), (85, 22), (85, 23), (85, 46), (85, 47), (85, 53), (85, 54), (85, 62), (88, 11), (88, 14), (88, 18), (88, 22), (88, 23), (88, 46), (88, 47), (88, 53), (88, 54), (88, 62), (89, 11), (89, 14), (89, 18), (89, 22), (89, 23), (89, 46), (89, 47), (89, 53), (89, 54), (89, 62), (90, 22), (90, 46), (90, 47)]</t>
        </is>
      </c>
      <c r="N33" t="n">
        <v>3102</v>
      </c>
      <c r="O33" t="n">
        <v>0.75</v>
      </c>
      <c r="P33" t="n">
        <v>0.95</v>
      </c>
      <c r="Q33" t="n">
        <v>3</v>
      </c>
      <c r="R33" t="n">
        <v>10000</v>
      </c>
      <c r="S33" t="inlineStr">
        <is>
          <t>06/05/2024, 15:39:36</t>
        </is>
      </c>
      <c r="T33" s="3">
        <f>hyperlink("https://spiral.technion.ac.il/results/MTAwMDAwNw==/32/GOResultsPROCESS","link")</f>
        <v/>
      </c>
      <c r="U33" t="inlineStr">
        <is>
          <t>['GO:1901605:alpha-amino acid metabolic process (qval2.24E-3)', 'GO:0009066:aspartate family amino acid metabolic process (qval2.49E-3)', 'GO:0008652:cellular amino acid biosynthetic process (qval3.38E-3)', 'GO:0006520:cellular amino acid metabolic process (qval2.96E-3)', 'GO:1901607:alpha-amino acid biosynthetic process (qval8.23E-3)', 'GO:0009934:regulation of meristem structural organization (qval8.71E-3)', 'GO:0006555:methionine metabolic process (qval1.74E-2)', 'GO:0071265:L-methionine biosynthetic process (qval2.5E-2)', 'GO:0019343:cysteine biosynthetic process via cystathionine (qval3.6E-2)', 'GO:0006790:sulfur compound metabolic process (qval4.04E-2)', 'GO:0000097:sulfur amino acid biosynthetic process (qval3.96E-2)', 'GO:0044283:small molecule biosynthetic process (qval4.67E-2)', 'GO:2000105:positive regulation of DNA-dependent DNA replication (qval7.44E-2)', 'GO:0032877:positive regulation of DNA endoreduplication (qval6.91E-2)', 'GO:0016053:organic acid biosynthetic process (qval6.47E-2)', 'GO:0046394:carboxylic acid biosynthetic process (qval6.07E-2)', 'GO:0022603:regulation of anatomical structure morphogenesis (qval5.73E-2)', 'GO:0000096:sulfur amino acid metabolic process (qval5.59E-2)', 'GO:0009072:aromatic amino acid family metabolic process (qval5.92E-2)', 'GO:0043436:oxoacid metabolic process (qval7.08E-2)', 'GO:0006082:organic acid metabolic process (qval7.04E-2)', 'GO:0009086:methionine biosynthetic process (qval8.39E-2)', 'GO:0045740:positive regulation of DNA replication (qval8.36E-2)', 'GO:0019748:secondary metabolic process (qval9.26E-2)', 'GO:0051054:positive regulation of DNA metabolic process (qval1.02E-1)', 'GO:0009073:aromatic amino acid family biosynthetic process (qval1.16E-1)', 'GO:0050667:homocysteine metabolic process (qval1.18E-1)', 'GO:0019346:transsulfuration (qval1.14E-1)', 'GO:0050789:regulation of biological process (qval1.13E-1)', 'GO:0009889:regulation of biosynthetic process (qval1.1E-1)', 'GO:0006558:L-phenylalanine metabolic process (qval1.26E-1)', 'GO:1902221:erythrose 4-phosphate/phosphoenolpyruvate family amino acid metabolic process (qval1.22E-1)', 'GO:0009699:phenylpropanoid biosynthetic process (qval1.62E-1)']</t>
        </is>
      </c>
      <c r="V33" s="3">
        <f>hyperlink("https://spiral.technion.ac.il/results/MTAwMDAwNw==/32/GOResultsFUNCTION","link")</f>
        <v/>
      </c>
      <c r="W33" t="inlineStr">
        <is>
          <t>['GO:0004123:cystathionine gamma-lyase activity (qval1.67E-1)']</t>
        </is>
      </c>
      <c r="X33" s="3">
        <f>hyperlink("https://spiral.technion.ac.il/results/MTAwMDAwNw==/32/GOResultsCOMPONENT","link")</f>
        <v/>
      </c>
      <c r="Y33" t="inlineStr">
        <is>
          <t>['GO:0005886:plasma membrane (qval1.85E-2)']</t>
        </is>
      </c>
    </row>
    <row r="34">
      <c r="A34" s="1" t="n">
        <v>33</v>
      </c>
      <c r="B34" t="n">
        <v>22284</v>
      </c>
      <c r="C34" t="n">
        <v>4255</v>
      </c>
      <c r="D34" t="n">
        <v>91</v>
      </c>
      <c r="E34" t="n">
        <v>8190</v>
      </c>
      <c r="F34" t="n">
        <v>308</v>
      </c>
      <c r="G34" t="n">
        <v>2398</v>
      </c>
      <c r="H34" t="n">
        <v>46</v>
      </c>
      <c r="I34" t="n">
        <v>248</v>
      </c>
      <c r="J34" s="2" t="n">
        <v>-1213</v>
      </c>
      <c r="K34" t="n">
        <v>0.353</v>
      </c>
      <c r="L34" t="inlineStr">
        <is>
          <t>AAE3,AAO1,ABCB1,ABCC14,ABI1,ABR1,ACG12,ACS10,ADT3,AGD14,AGL18,AGP15,AGP21,AGT3,AHK3,AHL,AHL2,ALB3,ALDH2B7,ANAC083,APR1,APS1,ARAC10,ARD4,AT1G06550,AT1G07200,AT1G07870,AT1G13195,AT1G15800,AT1G19540,AT1G22610,AT1G27150,AT1G28190,AT1G28680,AT1G29195,AT1G30320,AT1G32700,AT1G33780,AT1G48450,AT1G54570,AT1G56145,AT1G56230,AT1G60750,AT1G61890,AT1G66880,AT1G69760,AT1G71360,AT1G75170,AT1G78420,AT2G01600,AT2G01818,AT2G02370,AT2G04400,AT2G14850,AT2G18090,AT2G18860,AT2G22080,AT2G22360,AT2G22680,AT2G26920,AT2G30550,AT2G30720,AT2G31130,AT2G32240,AT2G36220,AT2G36290,AT2G38180,AT2G38240,AT2G41420,AT2G42975,AT2G43120,AT2G46080,AT2G46550,AT2G46735,AT3G01310,AT3G02480,AT3G03150,AT3G03970,AT3G04000,AT3G06620,AT3G07760,AT3G09010,AT3G10250,AT3G11340,AT3G14075,AT3G14200,AT3G16190,AT3G16800,AT3G19990,AT3G43230,AT3G47550,AT3G50910,AT3G52870,AT3G53540,AT3G57750,AT3G57880,AT3G60450,AT3G62260,AT4G01960,AT4G15120,AT4G17900,AT4G21580,AT4G22610,AT4G28300,AT4G30240,AT4G30350,AT4G30530,AT4G31860,AT4G33540,AT4G33565,AT4G33905,AT4G34280,AT4G38060,AT4G38810,AT4G39140,AT5G02230,AT5G04550,AT5G05600,AT5G06280,AT5G08230,AT5G12010,AT5G18400,AT5G21090,AT5G21280,AT5G35732,AT5G37550,AT5G40700,AT5G41590,AT5G42050,AT5G42940,AT5G43260,AT5G43880,AT5G47060,AT5G55860,AT5G56240,AT5G57887,AT5G58787,AT5G61820,AT5G64460,AT5G66052,ATB2,ATJ10,ATL44,ATL45,ATL6,ATPK2,ATR2,ATTIL', "B''ALPHA", 'BHLH68,BHLH7,BPC6,BPS1,BSK1,CAD5,CAMBP25,CBL4,CBP60A,CBP60C,CCOAOMT1,CCR1,CCX2,CIPK15,CIPK26,CKL13,CLC2,CML45,COL9,COR47,CPK13,CPK8,CRK2,CRK29,CRY2,CYP28,CYP705A1,CYP94B3,CYP98A3,D14,DREB2E,DRP1E,ECT4,ERD10,ERF070,ERF113,ERF114,ERF3,FHL,Fes1A,GAD2,GDPD4,GSH2,GSTU17,GSTU24,GSTU6,GT-3A,GT-3B,HAB1,HMA5,HNL,HST,HVA22D,IBR3,IDD1,ILL4,IMDH3,ISU1,ITN1,JAR1,KING1,KNAT6,LCAT4,LECRK71,LOG1,LOG2,LRR XI-23,LSH9,LSU3,LTI78,LUG,MAPKKK13,MBD1,MBR2,MED19A,MGD1,ML4,MLO8,MPK18,MRB1,MRS2-1,MSL6,MSR4,MUB4,MYB33,MYB73,MYOB1,NAC019,NET1D,NFYB8,NFYC9,NIK3,NPF1.3,NPF2.10,NPGR2,NTL9,NTMC2T5.1,OCT4,OMT1,OPR1,PAH1,PDCB4,PDS1,PEPR1,PIP2-1,PIP5K1,PIP5K9,PLC4,POT6,PP2A11,PPC3-1.2,PPC6-1,PRR2,PRS1,PSK3,PUB43,Phox4,RAP2-4,RAP2-6,RBOHF,RD2,RHA2B,RIE1,RVE2,RVE4,SAG21,SAP4,SAP5,SAT32,SBP1,SCAB1,SCL5,SDRB,SEC,SFH5,SK1,SKIP22,SMP2,SPE2,SRK2E,SSL8,SSP5,TIFY3B,TOPP3,TSB1,UBQ10,UGE5,UGT72B1,UGT89A2,UNE1,UNE12,VIP1,WAP,WRKY48,XERO2,XTH27,ZAT6,ZDS1,ZIF1</t>
        </is>
      </c>
      <c r="M34" t="inlineStr">
        <is>
          <t>[(2, 10), (2, 53), (2, 82), (6, 10), (6, 11), (6, 16), (6, 32), (6, 36), (6, 39), (6, 41), (6, 46), (6, 53), (6, 65), (6, 76), (6, 82), (7, 53), (15, 10), (15, 39), (15, 53), (15, 65), (15, 82), (20, 10), (20, 39), (20, 41), (20, 46), (20, 53), (20, 65), (20, 82), (21, 10), (21, 32), (21, 36), (21, 39), (21, 41), (21, 46), (21, 53), (21, 65), (21, 82), (26, 10), (26, 11), (26, 14), (26, 16), (26, 18), (26, 22), (26, 32), (26, 34), (26, 36), (26, 39), (26, 41), (26, 46), (26, 47), (26, 53), (26, 59), (26, 65), (26, 76), (26, 81), (26, 82), (26, 90), (31, 10), (31, 11), (31, 14), (31, 16), (31, 18), (31, 22), (31, 23), (31, 32), (31, 34), (31, 36), (31, 39), (31, 41), (31, 46), (31, 47), (31, 53), (31, 59), (31, 62), (31, 65), (31, 66), (31, 72), (31, 74), (31, 76), (31, 81), (31, 82), (31, 84), (31, 86), (31, 90), (35, 10), (35, 11), (35, 16), (35, 22), (35, 32), (35, 34), (35, 36), (35, 39), (35, 41), (35, 46), (35, 47), (35, 53), (35, 59), (35, 65), (35, 76), (35, 81), (35, 82), (40, 53), (48, 10), (48, 11), (48, 16), (48, 22), (48, 32), (48, 36), (48, 39), (48, 41), (48, 46), (48, 53), (48, 59), (48, 65), (48, 76), (48, 82), (56, 10), (56, 11), (56, 16), (56, 22), (56, 32), (56, 36), (56, 39), (56, 41), (56, 46), (56, 53), (56, 65), (56, 82), (60, 10), (60, 39), (60, 41), (60, 46), (60, 53), (60, 65), (60, 82), (67, 10), (67, 11), (67, 16), (67, 18), (67, 22), (67, 32), (67, 34), (67, 36), (67, 39), (67, 41), (67, 46), (67, 47), (67, 53), (67, 59), (67, 65), (67, 76), (67, 81), (67, 82), (67, 90), (70, 10), (70, 39), (70, 41), (70, 53), (70, 65), (70, 82), (73, 10), (73, 39), (73, 41), (73, 46), (73, 53), (73, 65), (73, 82), (79, 10), (79, 11), (79, 14), (79, 16), (79, 18), (79, 22), (79, 23), (79, 32), (79, 34), (79, 36), (79, 39), (79, 41), (79, 46), (79, 47), (79, 53), (79, 59), (79, 62), (79, 65), (79, 66), (79, 72), (79, 74), (79, 76), (79, 81), (79, 82), (79, 84), (79, 86), (79, 90), (85, 10), (85, 11), (85, 14), (85, 16), (85, 18), (85, 22), (85, 23), (85, 32), (85, 34), (85, 36), (85, 39), (85, 41), (85, 46), (85, 47), (85, 53), (85, 59), (85, 62), (85, 65), (85, 66), (85, 72), (85, 74), (85, 76), (85, 81), (85, 82), (85, 84), (85, 86), (85, 90), (89, 10), (89, 11), (89, 14), (89, 16), (89, 18), (89, 22), (89, 23), (89, 32), (89, 34), (89, 36), (89, 39), (89, 41), (89, 46), (89, 47), (89, 53), (89, 59), (89, 62), (89, 65), (89, 66), (89, 72), (89, 74), (89, 76), (89, 81), (89, 82), (89, 84), (89, 86), (89, 90)]</t>
        </is>
      </c>
      <c r="N34" t="n">
        <v>1195</v>
      </c>
      <c r="O34" t="n">
        <v>0.5</v>
      </c>
      <c r="P34" t="n">
        <v>0.95</v>
      </c>
      <c r="Q34" t="n">
        <v>3</v>
      </c>
      <c r="R34" t="n">
        <v>10000</v>
      </c>
      <c r="S34" t="inlineStr">
        <is>
          <t>06/05/2024, 15:39:48</t>
        </is>
      </c>
      <c r="T34" s="3">
        <f>hyperlink("https://spiral.technion.ac.il/results/MTAwMDAwNw==/33/GOResultsPROCESS","link")</f>
        <v/>
      </c>
      <c r="U34" t="inlineStr">
        <is>
          <t>['GO:0042221:response to chemical (qval2.56E-7)', 'GO:0050896:response to stimulus (qval2E-7)', 'GO:0006950:response to stress (qval1.14E-5)', 'GO:0009628:response to abiotic stimulus (qval1.64E-5)', 'GO:1901700:response to oxygen-containing compound (qval2.33E-5)', 'GO:0001101:response to acid chemical (qval5.88E-5)', 'GO:0033993:response to lipid (qval5.25E-4)', 'GO:0009698:phenylpropanoid metabolic process (qval6.63E-4)', 'GO:0010035:response to inorganic substance (qval5.89E-4)', 'GO:0009699:phenylpropanoid biosynthetic process (qval5.76E-4)', 'GO:0044550:secondary metabolite biosynthetic process (qval6.42E-4)', 'GO:0009725:response to hormone (qval6.08E-4)', 'GO:0009719:response to endogenous stimulus (qval9.71E-4)', 'GO:0009809:lignin biosynthetic process (qval9.06E-4)', 'GO:0009805:coumarin biosynthetic process (qval9.38E-4)', 'GO:0097305:response to alcohol (qval1.21E-3)', 'GO:0019748:secondary metabolic process (qval1.16E-3)', 'GO:0009414:response to water deprivation (qval1.21E-3)', 'GO:0010033:response to organic substance (qval1.36E-3)', 'GO:0009415:response to water (qval1.37E-3)', 'GO:0051707:response to other organism (qval1.42E-3)', 'GO:0006970:response to osmotic stress (qval1.56E-3)', 'GO:0051704:multi-organism process (qval1.59E-3)', 'GO:0043207:response to external biotic stimulus (qval1.63E-3)', 'GO:0009607:response to biotic stimulus (qval1.61E-3)', 'GO:0009808:lignin metabolic process (qval2.56E-3)', 'GO:0009737:response to abscisic acid (qval2.46E-3)', 'GO:0070887:cellular response to chemical stimulus (qval2.89E-3)', 'GO:0009605:response to external stimulus (qval2.8E-3)', 'GO:1902347:response to strigolactone (qval4.6E-3)', 'GO:0001666:response to hypoxia (qval5.66E-3)', 'GO:0048583:regulation of response to stimulus (qval5.64E-3)', 'GO:0036293:response to decreased oxygen levels (qval6.12E-3)', 'GO:0070482:response to oxygen levels (qval6.52E-3)', 'GO:0009804:coumarin metabolic process (qval7.8E-3)', 'GO:0009966:regulation of signal transduction (qval8.31E-3)', 'GO:0071456:cellular response to hypoxia (qval8.92E-3)', 'GO:0023051:regulation of signaling (qval8.87E-3)', 'GO:0009611:response to wounding (qval9.02E-3)', 'GO:0036294:cellular response to decreased oxygen levels (qval9.08E-3)', 'GO:0071453:cellular response to oxygen levels (qval9.28E-3)', 'GO:0010646:regulation of cell communication (qval9.39E-3)', 'GO:0006952:defense response (qval1.83E-2)', 'GO:1902074:response to salt (qval3.13E-2)', 'GO:0009620:response to fungus (qval3.48E-2)', 'GO:0098542:defense response to other organism (qval3.67E-2)', 'GO:0006470:protein dephosphorylation (qval4.65E-2)', 'GO:0006796:phosphate-containing compound metabolic process (qval5.76E-2)', 'GO:1905957:regulation of cellular response to alcohol (qval6.16E-2)', 'GO:1901419:regulation of response to alcohol (qval6.03E-2)', 'GO:0009787:regulation of abscisic acid-activated signaling pathway (qval5.91E-2)', 'GO:0006464:cellular protein modification process (qval6.25E-2)', 'GO:0036211:protein modification process (qval6.13E-2)', 'GO:0006790:sulfur compound metabolic process (qval6.16E-2)', 'GO:0046777:protein autophosphorylation (qval6.18E-2)', 'GO:0009651:response to salt stress (qval6.44E-2)', 'GO:0104004:cellular response to environmental stimulus (qval6.87E-2)', 'GO:0071214:cellular response to abiotic stimulus (qval6.76E-2)', 'GO:0007568:aging (qval6.79E-2)', 'GO:0006793:phosphorus metabolic process (qval7.65E-2)', 'GO:0048585:negative regulation of response to stimulus (qval7.92E-2)', 'GO:0010150:leaf senescence (qval8.76E-2)']</t>
        </is>
      </c>
      <c r="V34" s="3">
        <f>hyperlink("https://spiral.technion.ac.il/results/MTAwMDAwNw==/33/GOResultsFUNCTION","link")</f>
        <v/>
      </c>
      <c r="W34" t="inlineStr">
        <is>
          <t>['GO:0005515:protein binding (qval1.64E-2)', 'GO:0004722:protein serine/threonine phosphatase activity (qval5.18E-2)', 'GO:0016301:kinase activity (qval6.28E-2)', 'GO:0016772:transferase activity, transferring phosphorus-containing groups (qval2.63E-1)', 'GO:0016773:phosphotransferase activity, alcohol group as acceptor (qval2.29E-1)', 'GO:0004721:phosphoprotein phosphatase activity (qval2.59E-1)', 'GO:0016740:transferase activity (qval3.43E-1)', 'GO:0016791:phosphatase activity (qval3.06E-1)', 'GO:0042578:phosphoric ester hydrolase activity (qval2.88E-1)']</t>
        </is>
      </c>
      <c r="X34" s="3">
        <f>hyperlink("https://spiral.technion.ac.il/results/MTAwMDAwNw==/33/GOResultsCOMPONENT","link")</f>
        <v/>
      </c>
      <c r="Y34" t="inlineStr">
        <is>
          <t>['GO:0005886:plasma membrane (qval7.58E-7)', 'GO:0016020:membrane (qval1.4E-5)', 'GO:0005829:cytosol (qval6.72E-4)', 'GO:0005737:cytoplasm (qval1.39E-2)']</t>
        </is>
      </c>
    </row>
    <row r="35">
      <c r="A35" s="1" t="n">
        <v>34</v>
      </c>
      <c r="B35" t="n">
        <v>22284</v>
      </c>
      <c r="C35" t="n">
        <v>4255</v>
      </c>
      <c r="D35" t="n">
        <v>91</v>
      </c>
      <c r="E35" t="n">
        <v>8190</v>
      </c>
      <c r="F35" t="n">
        <v>241</v>
      </c>
      <c r="G35" t="n">
        <v>2353</v>
      </c>
      <c r="H35" t="n">
        <v>43</v>
      </c>
      <c r="I35" t="n">
        <v>313</v>
      </c>
      <c r="J35" s="2" t="n">
        <v>-943</v>
      </c>
      <c r="K35" t="n">
        <v>0.354</v>
      </c>
      <c r="L35" t="inlineStr">
        <is>
          <t>4CL4,AAP1,ABCC14,ACG12,ADF5,AGL42,AGP10,AGP12,AGP21,AGP27,AHL,ALB3,ALDH3H1,ALMT13,AMC7,ARAC10,AT1G06550,AT1G11210,AT1G13195,AT1G15410,AT1G17300,AT1G17970,AT1G19450,AT1G19540,AT1G22610,AT1G23050,AT1G23205,AT1G29195,AT1G48860,AT1G54570,AT1G56145,AT1G56230,AT1G70640,AT1G72850,AT1G72940,AT1G79600,AT1G80640,AT2G01818,AT2G07180,AT2G16750,AT2G16980,AT2G17990,AT2G18890,AT2G22080,AT2G26230,AT2G27505,AT2G28130,AT2G36290,AT2G38240,AT3G02770,AT3G05050,AT3G09032,AT3G16190,AT3G16800,AT3G17680,AT3G21620,AT3G21690,AT3G22600,AT3G23160,AT3G24120,AT3G24190,AT3G25640,AT3G27350,AT3G47200,AT3G50800,AT3G52740,AT3G52870,AT3G57120,AT3G57880,AT4,AT4G11320,AT4G16447,AT4G22110,AT4G23880,AT4G27657,AT4G29700,AT4G33565,AT4G34500,AT5G01850,AT5G09620,AT5G10750,AT5G17010,AT5G20820,AT5G24760,AT5G25770,AT5G28010,AT5G37540,AT5G37550,AT5G40450,AT5G43880,AT5G43910,AT5G49800,AT5G61820,AT5G64460,AT5G66420,ATHB-12,ATHB-5,ATL44,AtGUS2,AtMYB74,BGAL16,BHLH27,BHLH68,BHLH7,BLH7,BPC6,CAD4,CAMBP25,CBP60A,CCOAOMT1,CCR1,CEP3,CIP1,CIPK5,CLSY3,CNGC5,CPK8,CRK2,CRK29,CRRSP56,CSE,CURT1A,CYP28,CYP98A3,CYSD2,D14,DAR1,DAR4,DIR13,DPL1,EFL2,EFL3,EMB3004,ERF060,ERF114,ERF15,FAP1,FER1,FLS4,FSD1,FTSZ2-2,GASA14,GASA7,GC1,GCL1,GLN1-3,GLP4,GOLS4,GSH1,GSH2,GSTU11,GSTU12,GSTU26,GSTU27,HCS1,ICR3,IDD5,IDD6,IDD9,IPSP,IQD18,JAL39,KCS19,KRP2,LKR/SDH,LRR XI-23,LSH9,LTI78,MAP70.5,MAPKKK15,MARD1,MEE62,MES7,MLP165,MPK7,MRS2-1,MSRB6,MYB36,MYB7,MYBC1,NAC019,NAC029,NFYB2,NHL1,NIC3,NIK3,NPF2.10,NPGR2,NUDT8,OCT6,OFP1,OMT1,PAT19,PATL3,PDCB4,PEP6,PER23,PER3,PER32,PER39,PGL2,PGL4,PHO1;H3,PIP2-1,PIP2-2,PIP2-3,PLA2-ALPHA,PP2A11,PP2A5,PTI12,PXG4,RAX2,RBOHB,RFS2,SBP2,SBP3,SCL3,SCPL1,SCT,SD31,SDHAF2,SOT5,SOT8,SPS1,SSL8,STR1,TBL30,TBL37,TCP9,THA2,TIP2-1,UGLYAH,UGT71D2,UGT72B1,UGT72E3,UGT74D1,UGT76E1,UGT76E2,UGT89C1,UNE12,ZIF1</t>
        </is>
      </c>
      <c r="M35" t="inlineStr">
        <is>
          <t>[(1, 10), (1, 16), (1, 32), (1, 34), (1, 36), (1, 41), (1, 59), (1, 82), (2, 10), (2, 16), (2, 32), (2, 34), (2, 36), (2, 41), (2, 50), (2, 59), (2, 76), (2, 82), (3, 10), (3, 16), (3, 32), (3, 34), (3, 36), (3, 41), (3, 50), (3, 59), (3, 76), (3, 82), (4, 10), (4, 16), (4, 32), (4, 34), (4, 36), (4, 41), (4, 50), (4, 59), (4, 76), (4, 82), (5, 10), (5, 16), (5, 32), (5, 34), (5, 36), (5, 41), (5, 50), (5, 59), (5, 76), (5, 82), (6, 10), (6, 16), (6, 25), (6, 32), (6, 34), (6, 36), (6, 41), (6, 50), (6, 59), (6, 76), (6, 82), (7, 10), (7, 16), (7, 34), (7, 36), (7, 41), (7, 50), (7, 59), (7, 76), (7, 82), (8, 10), (8, 16), (8, 32), (8, 34), (8, 36), (8, 41), (8, 59), (8, 82), (9, 10), (9, 16), (9, 34), (9, 36), (9, 41), (9, 59), (9, 76), (9, 82), (12, 10), (12, 16), (12, 32), (12, 34), (12, 36), (12, 41), (12, 50), (12, 59), (12, 82), (15, 10), (15, 16), (15, 32), (15, 34), (15, 36), (15, 41), (15, 50), (15, 59), (15, 76), (15, 82), (17, 10), (17, 34), (17, 36), (17, 41), (17, 50), (17, 59), (17, 76), (17, 82), (20, 10), (20, 16), (20, 25), (20, 32), (20, 34), (20, 36), (20, 41), (20, 50), (20, 59), (20, 76), (20, 82), (21, 10), (21, 16), (21, 25), (21, 32), (21, 34), (21, 36), (21, 41), (21, 50), (21, 59), (21, 76), (21, 82), (26, 10), (26, 16), (26, 25), (26, 32), (26, 34), (26, 36), (26, 41), (26, 50), (26, 59), (26, 76), (26, 82), (29, 41), (31, 10), (31, 16), (31, 25), (31, 32), (31, 34), (31, 36), (31, 41), (31, 50), (31, 59), (31, 76), (31, 82), (35, 10), (35, 16), (35, 25), (35, 32), (35, 34), (35, 36), (35, 41), (35, 50), (35, 59), (35, 76), (35, 82), (40, 10), (40, 16), (40, 25), (40, 32), (40, 34), (40, 36), (40, 41), (40, 50), (40, 59), (40, 76), (40, 82), (43, 10), (43, 16), (43, 32), (43, 34), (43, 36), (43, 41), (43, 59), (43, 82), (48, 10), (48, 16), (48, 25), (48, 32), (48, 34), (48, 36), (48, 41), (48, 50), (48, 59), (48, 76), (48, 82), (56, 10), (56, 16), (56, 34), (56, 36), (56, 41), (56, 50), (56, 59), (56, 76), (56, 82), (60, 10), (60, 16), (60, 25), (60, 32), (60, 34), (60, 36), (60, 41), (60, 50), (60, 59), (60, 76), (60, 82), (67, 10), (67, 16), (67, 25), (67, 32), (67, 34), (67, 36), (67, 41), (67, 50), (67, 59), (67, 76), (67, 82), (70, 10), (70, 16), (70, 25), (70, 32), (70, 34), (70, 36), (70, 41), (70, 50), (70, 59), (70, 76), (70, 82), (71, 10), (71, 16), (71, 32), (71, 34), (71, 36), (71, 41), (71, 50), (71, 59), (71, 82), (73, 10), (73, 16), (73, 25), (73, 32), (73, 34), (73, 36), (73, 41), (73, 50), (73, 59), (73, 76), (73, 82), (75, 10), (75, 16), (75, 32), (75, 34), (75, 36), (75, 41), (75, 50), (75, 59), (75, 76), (75, 82), (79, 10), (79, 16), (79, 25), (79, 32), (79, 34), (79, 36), (79, 41), (79, 50), (79, 59), (79, 76), (79, 82), (85, 10), (85, 16), (85, 25), (85, 32), (85, 34), (85, 36), (85, 41), (85, 50), (85, 59), (85, 76), (85, 82), (88, 10), (88, 16), (88, 25), (88, 32), (88, 34), (88, 36), (88, 41), (88, 50), (88, 59), (88, 76), (88, 82), (89, 10), (89, 16), (89, 25), (89, 32), (89, 34), (89, 36), (89, 41), (89, 50), (89, 59), (89, 76), (89, 82)]</t>
        </is>
      </c>
      <c r="N35" t="n">
        <v>2279</v>
      </c>
      <c r="O35" t="n">
        <v>0.5</v>
      </c>
      <c r="P35" t="n">
        <v>0.95</v>
      </c>
      <c r="Q35" t="n">
        <v>3</v>
      </c>
      <c r="R35" t="n">
        <v>10000</v>
      </c>
      <c r="S35" t="inlineStr">
        <is>
          <t>06/05/2024, 15:40:00</t>
        </is>
      </c>
      <c r="T35" s="3">
        <f>hyperlink("https://spiral.technion.ac.il/results/MTAwMDAwNw==/34/GOResultsPROCESS","link")</f>
        <v/>
      </c>
      <c r="U35" t="inlineStr">
        <is>
          <t>['GO:0009809:lignin biosynthetic process (qval1.85E-3)', 'GO:0050896:response to stimulus (qval2.41E-3)', 'GO:0009808:lignin metabolic process (qval3.34E-3)', 'GO:0019748:secondary metabolic process (qval4.17E-3)', 'GO:0009699:phenylpropanoid biosynthetic process (qval2.25E-2)', 'GO:0006979:response to oxidative stress (qval1.97E-2)', 'GO:0098754:detoxification (qval1.93E-2)', 'GO:0016310:phosphorylation (qval3.2E-2)', 'GO:0006793:phosphorus metabolic process (qval3.37E-2)', 'GO:0006749:glutathione metabolic process (qval3.37E-2)', 'GO:0044550:secondary metabolite biosynthetic process (qval3.22E-2)', 'GO:0006796:phosphate-containing compound metabolic process (qval3.81E-2)', 'GO:0006575:cellular modified amino acid metabolic process (qval3.71E-2)', 'GO:0006468:protein phosphorylation (qval3.52E-2)', 'GO:0006750:glutathione biosynthetic process (qval3.56E-2)', 'GO:0019184:nonribosomal peptide biosynthetic process (qval3.34E-2)', 'GO:0009698:phenylpropanoid metabolic process (qval3.42E-2)', 'GO:0006950:response to stress (qval5.22E-2)', 'GO:0001101:response to acid chemical (qval8.32E-2)', 'GO:0009805:coumarin biosynthetic process (qval7.95E-2)', 'GO:0042221:response to chemical (qval9.58E-2)', 'GO:1901700:response to oxygen-containing compound (qval9.61E-2)', 'GO:0009404:toxin metabolic process (qval9.42E-2)', 'GO:0006790:sulfur compound metabolic process (qval1.27E-1)', 'GO:0080171:lytic vacuole organization (qval1.26E-1)', 'GO:0000302:response to reactive oxygen species (qval1.58E-1)']</t>
        </is>
      </c>
      <c r="V35" s="3">
        <f>hyperlink("https://spiral.technion.ac.il/results/MTAwMDAwNw==/34/GOResultsFUNCTION","link")</f>
        <v/>
      </c>
      <c r="W35" t="inlineStr">
        <is>
          <t>['GO:0003824:catalytic activity (qval1.22E-1)', 'GO:0008430:selenium binding (qval1.38E-1)', 'GO:0016765:transferase activity, transferring alkyl or aryl (other than methyl) groups (qval2.55E-1)', 'GO:0017057:6-phosphogluconolactonase activity (qval6.74E-1)']</t>
        </is>
      </c>
      <c r="X35" s="3">
        <f>hyperlink("https://spiral.technion.ac.il/results/MTAwMDAwNw==/34/GOResultsCOMPONENT","link")</f>
        <v/>
      </c>
      <c r="Y35" t="inlineStr">
        <is>
          <t>['GO:0005829:cytosol (qval4.87E-1)', 'GO:0005886:plasma membrane (qval2.47E-1)']</t>
        </is>
      </c>
    </row>
    <row r="36">
      <c r="A36" s="1" t="n">
        <v>35</v>
      </c>
      <c r="B36" t="n">
        <v>22284</v>
      </c>
      <c r="C36" t="n">
        <v>4255</v>
      </c>
      <c r="D36" t="n">
        <v>91</v>
      </c>
      <c r="E36" t="n">
        <v>8190</v>
      </c>
      <c r="F36" t="n">
        <v>422</v>
      </c>
      <c r="G36" t="n">
        <v>2995</v>
      </c>
      <c r="H36" t="n">
        <v>63</v>
      </c>
      <c r="I36" t="n">
        <v>359</v>
      </c>
      <c r="J36" s="2" t="n">
        <v>-1888</v>
      </c>
      <c r="K36" t="n">
        <v>0.356</v>
      </c>
      <c r="L36" t="inlineStr">
        <is>
          <t>4CL4,AAP1,ABCC14,ABF2,ABI1,ABI2,ACC1,ACS10,ACS7,ADF5,ADH1,ADT3,AFP1,AGL42,AGP12,AHK3,AHL,ALB3,ALDH2B7,ALDH3H1,ALMT13,AMT2,ANAC083,APR1,APS1,AT1G08315,AT1G13195,AT1G15410,AT1G15740,AT1G16850,AT1G17310,AT1G17970,AT1G19450,AT1G22430,AT1G22470,AT1G22610,AT1G23040,AT1G23050,AT1G23390,AT1G26690,AT1G27150,AT1G28190,AT1G29195,AT1G50020,AT1G51355,AT1G52690,AT1G53560,AT1G54570,AT1G56145,AT1G60670,AT1G60750,AT1G61590,AT1G61740,AT1G61890,AT1G62370,AT1G66760,AT1G66880,AT1G69360,AT1G72850,AT1G72900,AT1G72940,AT1G78070,AT1G78420,AT1G79600,AT2G04400,AT2G06025,AT2G07180,AT2G16750,AT2G16790,AT2G18860,AT2G18890,AT2G22080,AT2G27290,AT2G27500,AT2G27830,AT2G28130,AT2G31130,AT2G32140,AT2G32150,AT2G33700,AT2G36220,AT2G38000,AT2G38010,AT2G38240,AT2G38370,AT2G41705,AT2G41870,AT2G42150,AT2G43150,AT2G43340,AT2G46550,AT3G01310,AT3G02480,AT3G04000,AT3G05050,AT3G05165,AT3G06620,AT3G06778,AT3G07720,AT3G09010,AT3G09032,AT3G11340,AT3G15200,AT3G16800,AT3G19030,AT3G21530,AT3G21620,AT3G21690,AT3G22600,AT3G22620,AT3G23160,AT3G24120,AT3G27270,AT3G43230,AT3G50800,AT3G52740,AT3G52870,AT3G53540,AT3G57750,AT3G59210,AT3G59710,AT3G60450,AT3G62860,AT4G01960,AT4G02920,AT4G12000,AT4G13530,AT4G15260,AT4G16447,AT4G17900,AT4G19390,AT4G22610,AT4G23050,AT4G23880,AT4G25390,AT4G28240,AT4G29700,AT4G29950,AT4G30530,AT4G31860,AT4G33540,AT4G33565,AT4G34500,AT4G38810,AT4G39140,AT4G40050,AT5G01850,AT5G02230,AT5G03380,AT5G05600,AT5G06280,AT5G09620,AT5G10740,AT5G12340,AT5G17460,AT5G19855,AT5G20820,AT5G21280,AT5G24080,AT5G25770,AT5G26770,AT5G28010,AT5G35732,AT5G37540,AT5G37550,AT5G40450,AT5G43260,AT5G43910,AT5G49800,AT5G53320,AT5G53440,AT5G54300,AT5G55860,AT5G57123,AT5G57887,AT5G58787,AT5G59490,AT5G61820,AT5G67350,ATCOL4,ATG8H,ATHB-12,ATHB-6,ATHB-7,ATJ10,ATJ20,ATL74,ATMYB14,ATTIL,AtGUS2,AtMYB74,BAG1,BAP1,BGAL16,BHLH125,BHLH27,BHLH7,BHLH94,BLH3,BLH7,BPC6,BRX,CAD5,CAS,CBL4,CBP60A,CBSCBSPB1,CCX1,CEP3,CIPK15,CIPK5,CIPK6,CKL13,CML45,COL13,CPK8,CRK2,CRK28,CRK29,CRRSP56,CRY2,CYP705A1,CYP94B3,D14,DAR1,DAR4,DREB2E,EDA4,EFL2,EFL3,ELM1,ERF039,ERF060,ERF113,ERF15,ERF3,EXL4,FAB1A,FAP1,FD3,FDH1,FER1,FLS4,FTSZ2-2,GDPD4,GGH1,GLO5,GLP4,GOLS4,GPDHC1,GPK1,GSTF10,GSTU11,GSTU17,GSTU18,GSTU24,GSTU26,HAB1,HACL,HAI1,HAT22,HIPP25,HST,HVA22D,IAA16,ICR3,IDD1,IDD6,IDD9,ILL4,ILR1,IPSP,IQD18,IQD22,ISPH,ITN1,JAL39,JAR1,KCS1,KCS19,KING1,LCAT4,LEA4-5,LKR/SDH,LOG1,LOG2,LRR XI-23,LSH9,LTI78,MAN1,MAP3KA,MAP65-7,MAPKKK13,MARD1,MDHAR,MEE62,MGD1,MHX,MIZ1,MLP165,MPK7,MRS2-1,MSL10,MSL4,MSL6,MSR4,MSRB6,MSRB7,MT2A,MTM1,MTPB,MYB122,MYB3,MYB36,MYB7,MYB92,MYBC1,MYOB1,NAC019,NAC029,NAC072,NEK2,NET1D,NGA3,NHL1,NIC3,NIT1,NPC2,NPF2.10,NTMC2T5.1,NUDT8,OCT4,OFP1,OMT1,OPR2,P4H9,P5CSA,PAD4,PAHX,PANK1,PAP2,PDS1,PEP6,PEPR1,PER3,PER32,PER39,PER62,PFK7,PGL4,PHO1;H3,PIP2-1,PIP2-2,PIP2-3,PIP5K1,PLC4,POT6,PP2A11,PPC3-1.2,PPC6-1,PRS1,PTI12,Phox4,RALF1,RAP2-4,RAP2-6,RAP2-9,RAX2,RBOHB,RFS2,RMA1,RTFL17,RTFL6,RVE2,SAG21,SAP12,SAP4,SAT32,SAT5,SAUR41,SBP1,SCL3,SCPL12,SCT,SFH5,SHA,SK1,SMR2,SOM,SPE2,SPS1,SSP5,SULTR3;4,SYP21,TBL37,TCP13,TDT,TFB1-3,THA2,TIFY3B,TIP2-1,TLP1,TPS10,TSB1,TULP11,UGT71D2,UGT72B1,UGT72E3,UGT73C3,UGT74D1,UGT76E1,UGT76E11,UGT76E2,UGT79B4,UGT89A2,UGT89C1,URH1,UROS,WAP,XERO2,ZAT6,ZHD11</t>
        </is>
      </c>
      <c r="M36" t="inlineStr">
        <is>
          <t>[(2, 10), (2, 16), (2, 32), (2, 36), (2, 41), (2, 74), (2, 82), (4, 10), (4, 41), (4, 74), (4, 82), (5, 10), (6, 10), (6, 16), (6, 32), (6, 34), (6, 36), (6, 41), (6, 59), (6, 74), (6, 76), (6, 82), (7, 10), (7, 32), (7, 36), (7, 41), (7, 74), (7, 82), (9, 10), (9, 16), (9, 32), (9, 34), (9, 36), (9, 41), (9, 74), (9, 82), (12, 10), (12, 16), (12, 32), (12, 34), (12, 36), (12, 41), (12, 74), (12, 82), (13, 10), (13, 32), (13, 36), (13, 41), (13, 74), (13, 82), (15, 10), (15, 32), (15, 36), (15, 41), (15, 74), (15, 82), (17, 10), (17, 16), (17, 32), (17, 34), (17, 36), (17, 41), (17, 74), (17, 82), (20, 10), (20, 32), (20, 36), (20, 41), (20, 74), (20, 82), (21, 10), (21, 16), (21, 32), (21, 34), (21, 36), (21, 41), (21, 74), (21, 82), (26, 10), (26, 16), (26, 32), (26, 34), (26, 36), (26, 41), (26, 59), (26, 74), (26, 76), (26, 81), (26, 82), (28, 10), (28, 16), (28, 32), (28, 34), (28, 36), (28, 41), (28, 59), (28, 74), (28, 76), (28, 82), (30, 10), (30, 16), (30, 32), (30, 36), (30, 41), (30, 74), (30, 82), (31, 10), (31, 16), (31, 32), (31, 34), (31, 36), (31, 39), (31, 41), (31, 50), (31, 59), (31, 65), (31, 74), (31, 76), (31, 81), (31, 82), (33, 10), (33, 41), (33, 74), (33, 82), (35, 10), (35, 16), (35, 32), (35, 34), (35, 36), (35, 41), (35, 59), (35, 74), (35, 76), (35, 82), (37, 10), (37, 16), (37, 32), (37, 34), (37, 36), (37, 41), (37, 59), (37, 74), (37, 76), (37, 82), (38, 10), (38, 36), (38, 41), (38, 74), (38, 82), (40, 10), (40, 16), (40, 32), (40, 34), (40, 36), (40, 41), (40, 59), (40, 74), (40, 82), (42, 10), (42, 16), (42, 32), (42, 34), (42, 36), (42, 41), (42, 59), (42, 74), (42, 82), (44, 10), (44, 16), (44, 32), (44, 34), (44, 36), (44, 41), (44, 59), (44, 74), (44, 82), (45, 10), (45, 74), (48, 10), (48, 16), (48, 32), (48, 34), (48, 36), (48, 41), (48, 59), (48, 74), (48, 76), (48, 82), (49, 10), (49, 36), (49, 41), (49, 59), (49, 74), (49, 82), (51, 10), (51, 16), (51, 32), (51, 34), (51, 36), (51, 41), (51, 59), (51, 74), (51, 82), (52, 10), (52, 32), (52, 41), (52, 74), (52, 82), (54, 10), (54, 41), (54, 74), (54, 82), (55, 10), (55, 16), (55, 32), (55, 34), (55, 36), (55, 41), (55, 59), (55, 74), (55, 82), (56, 10), (56, 16), (56, 32), (56, 34), (56, 36), (56, 41), (56, 59), (56, 74), (56, 82), (58, 10), (58, 32), (58, 36), (58, 41), (58, 74), (58, 82), (60, 10), (60, 16), (60, 32), (60, 34), (60, 36), (60, 41), (60, 59), (60, 74), (60, 82), (61, 10), (61, 32), (61, 41), (61, 74), (61, 82), (64, 10), (64, 16), (64, 32), (64, 34), (64, 36), (64, 41), (64, 59), (64, 74), (64, 82), (67, 10), (67, 16), (67, 32), (67, 34), (67, 36), (67, 41), (67, 59), (67, 74), (67, 76), (67, 82), (68, 10), (70, 10), (70, 32), (70, 36), (70, 41), (70, 74), (70, 82), (72, 41), (73, 10), (73, 16), (73, 32), (73, 34), (73, 36), (73, 41), (73, 74), (73, 82), (77, 10), (77, 41), (77, 82), (78, 10), (78, 16), (78, 32), (78, 34), (78, 36), (78, 41), (78, 59), (78, 74), (78, 82), (79, 10), (79, 16), (79, 32), (79, 34), (79, 36), (79, 41), (79, 50), (79, 59), (79, 65), (79, 74), (79, 76), (79, 81), (79, 82), (80, 10), (80, 16), (80, 32), (80, 34), (80, 36), (80, 41), (80, 59), (80, 74), (80, 82), (83, 10), (83, 16), (83, 32), (83, 34), (83, 36), (83, 41), (83, 59), (83, 74), (83, 82), (85, 10), (85, 16), (85, 32), (85, 34), (85, 36), (85, 41), (85, 50), (85, 59), (85, 65), (85, 74), (85, 76), (85, 81), (85, 82), (86, 82), (88, 10), (88, 41), (88, 74), (88, 82), (89, 10), (89, 16), (89, 32), (89, 34), (89, 36), (89, 41), (89, 50), (89, 59), (89, 65), (89, 74), (89, 76), (89, 81), (89, 82)]</t>
        </is>
      </c>
      <c r="N36" t="n">
        <v>369</v>
      </c>
      <c r="O36" t="n">
        <v>0.5</v>
      </c>
      <c r="P36" t="n">
        <v>0.9</v>
      </c>
      <c r="Q36" t="n">
        <v>3</v>
      </c>
      <c r="R36" t="n">
        <v>10000</v>
      </c>
      <c r="S36" t="inlineStr">
        <is>
          <t>06/05/2024, 15:40:12</t>
        </is>
      </c>
      <c r="T36" s="3">
        <f>hyperlink("https://spiral.technion.ac.il/results/MTAwMDAwNw==/35/GOResultsPROCESS","link")</f>
        <v/>
      </c>
      <c r="U36" t="inlineStr">
        <is>
          <t>['GO:0050896:response to stimulus (qval2.13E-11)', 'GO:0006950:response to stress (qval1.29E-9)', 'GO:0042221:response to chemical (qval4.67E-9)', 'GO:0009414:response to water deprivation (qval4.72E-9)', 'GO:0009415:response to water (qval5.8E-9)', 'GO:0001101:response to acid chemical (qval8.32E-9)', 'GO:1901700:response to oxygen-containing compound (qval2.67E-7)', 'GO:0009628:response to abiotic stimulus (qval2.59E-7)', 'GO:0033993:response to lipid (qval8.37E-7)', 'GO:0009737:response to abscisic acid (qval1.03E-6)', 'GO:0097305:response to alcohol (qval1.28E-6)', 'GO:0010035:response to inorganic substance (qval5.01E-6)', 'GO:0009725:response to hormone (qval7.41E-6)', 'GO:0009719:response to endogenous stimulus (qval1.44E-5)', 'GO:0006796:phosphate-containing compound metabolic process (qval1.41E-5)', 'GO:0009409:response to cold (qval2.96E-5)', 'GO:0006793:phosphorus metabolic process (qval3.23E-5)', 'GO:0010033:response to organic substance (qval4.27E-5)', 'GO:0016310:phosphorylation (qval1.79E-4)', 'GO:0009266:response to temperature stimulus (qval6.19E-4)', 'GO:0010150:leaf senescence (qval7.44E-4)', 'GO:0006979:response to oxidative stress (qval1.05E-3)', 'GO:0090693:plant organ senescence (qval1.29E-3)', 'GO:0006468:protein phosphorylation (qval1.67E-3)', 'GO:0009636:response to toxic substance (qval1.82E-3)', 'GO:0006970:response to osmotic stress (qval6.3E-3)', 'GO:0007568:aging (qval6.14E-3)', 'GO:0009611:response to wounding (qval6.71E-3)', 'GO:0044281:small molecule metabolic process (qval2.16E-2)', 'GO:0010236:plastoquinone biosynthetic process (qval2.16E-2)', 'GO:0009651:response to salt stress (qval2.36E-2)', 'GO:0009404:toxin metabolic process (qval2.61E-2)', 'GO:1901564:organonitrogen compound metabolic process (qval2.97E-2)', 'GO:0000302:response to reactive oxygen species (qval2.95E-2)', 'GO:0098754:detoxification (qval3.11E-2)', 'GO:0008150:biological_process (qval4.81E-2)', 'GO:0019748:secondary metabolic process (qval4.95E-2)', 'GO:0070887:cellular response to chemical stimulus (qval7.34E-2)', 'GO:0051186:cofactor metabolic process (qval9.37E-2)', 'GO:0042435:indole-containing compound biosynthetic process (qval1.08E-1)', 'GO:0009987:cellular process (qval1.13E-1)', 'GO:0065007:biological regulation (qval1.12E-1)', 'GO:0009625:response to insect (qval1.14E-1)', 'GO:0009635:response to herbicide (qval1.14E-1)', 'GO:0046854:phosphatidylinositol phosphorylation (qval1.11E-1)', 'GO:0046834:lipid phosphorylation (qval1.09E-1)']</t>
        </is>
      </c>
      <c r="V36" s="3">
        <f>hyperlink("https://spiral.technion.ac.il/results/MTAwMDAwNw==/35/GOResultsFUNCTION","link")</f>
        <v/>
      </c>
      <c r="W36" t="inlineStr">
        <is>
          <t>['GO:0016301:kinase activity (qval3.3E-2)', 'GO:0016773:phosphotransferase activity, alcohol group as acceptor (qval2.1E-2)', 'GO:0016740:transferase activity (qval2.29E-2)', 'GO:0004722:protein serine/threonine phosphatase activity (qval2.15E-2)', 'GO:0016772:transferase activity, transferring phosphorus-containing groups (qval3.37E-2)', 'GO:0003824:catalytic activity (qval9.14E-2)', 'GO:0080044:quercetin 7-O-glucosyltransferase activity (qval1.48E-1)', 'GO:0003700:DNA-binding transcription factor activity (qval1.39E-1)', 'GO:0008381:mechanosensitive ion channel activity (qval1.5E-1)', 'GO:0004721:phosphoprotein phosphatase activity (qval1.77E-1)', 'GO:0001067:regulatory region nucleic acid binding (qval2.01E-1)', 'GO:0000976:transcription regulatory region sequence-specific DNA binding (qval1.84E-1)', 'GO:0044212:transcription regulatory region DNA binding (qval1.7E-1)', 'GO:0080043:quercetin 3-O-glucosyltransferase activity (qval1.79E-1)', 'GO:0008194:UDP-glycosyltransferase activity (qval1.83E-1)']</t>
        </is>
      </c>
      <c r="X36" s="3">
        <f>hyperlink("https://spiral.technion.ac.il/results/MTAwMDAwNw==/35/GOResultsCOMPONENT","link")</f>
        <v/>
      </c>
      <c r="Y36" t="inlineStr">
        <is>
          <t>['GO:0005886:plasma membrane (qval6.82E-1)', 'GO:0016020:membrane (qval4.37E-1)']</t>
        </is>
      </c>
    </row>
    <row r="37">
      <c r="A37" s="1" t="n">
        <v>36</v>
      </c>
      <c r="B37" t="n">
        <v>22284</v>
      </c>
      <c r="C37" t="n">
        <v>4255</v>
      </c>
      <c r="D37" t="n">
        <v>91</v>
      </c>
      <c r="E37" t="n">
        <v>8190</v>
      </c>
      <c r="F37" t="n">
        <v>1071</v>
      </c>
      <c r="G37" t="n">
        <v>3075</v>
      </c>
      <c r="H37" t="n">
        <v>59</v>
      </c>
      <c r="I37" t="n">
        <v>336</v>
      </c>
      <c r="J37" s="2" t="n">
        <v>-5722</v>
      </c>
      <c r="K37" t="n">
        <v>0.358</v>
      </c>
      <c r="L37" t="inlineStr">
        <is>
          <t>4CL1,AAAS,AAE13,AAE17,AATP1,AATP2,ABA4,ABCB1,ABCG22,ABCG29,ABCI1,ABCI8,ACG12,ACS8,ADA2A,ADR1-L2,AE7,AGL18,AGO10,AGO3,AGO4,AGP27,AHB1,AHL17,AHL19,AHL2,AIR9,AL4,ALB3,ALB3L1,ALDH3I1,ALMT9,ALY4,AMPD,AMSH2,ANAC080,AOC3,APE1L,APRR8,APT3,ARD1,ARD3,ARF14,ARF9,ARID6,ARP,ARP6,ASA1,ASE1,ASHH1,ASHR2,ASK10,ASNAP1,AT1G01080,AT1G01210,AT1G01725,AT1G01990,AT1G02870,AT1G03760,AT1G04945,AT1G05400,AT1G05410,AT1G05730,AT1G06500,AT1G06550,AT1G06560,AT1G07170,AT1G07200,AT1G07220,AT1G08050,AT1G08210,AT1G08220,AT1G08580,AT1G08845,AT1G09480,AT1G09710,AT1G10820,AT1G12020,AT1G12050,AT1G12800,AT1G12830,AT1G13195,AT1G13380,AT1G13670,AT1G13810,AT1G14340,AT1G14990,AT1G15415,AT1G15420,AT1G15430,AT1G16350,AT1G16520,AT1G17665,AT1G19540,AT1G20370,AT1G21160,AT1G21520,AT1G21830,AT1G22270,AT1G22410,AT1G24267,AT1G24530,AT1G26470,AT1G26660,AT1G27620,AT1G28580,AT1G28680,AT1G29320,AT1G29418,AT1G30070,AT1G30080,AT1G30260,AT1G30320,AT1G30820,AT1G31440,AT1G31835,AT1G32220,AT1G33110,AT1G33810,AT1G36320,AT1G36940,AT1G42440,AT1G44800,AT1G45230,AT1G48210,AT1G48450,AT1G48560,AT1G49740,AT1G50570,AT1G50590,AT1G50920,AT1G51100,AT1G52320,AT1G52905,AT1G53200,AT1G53440,AT1G53460,AT1G54570,AT1G55675,AT1G55820,AT1G57610,AT1G60080,AT1G60230,AT1G60610,AT1G60640,AT1G60750,AT1G61370,AT1G61730,AT1G61980,AT1G63500,AT1G63610,AT1G63820,AT1G63830,AT1G63980,AT1G64180,AT1G64185,AT1G64700,AT1G64840,AT1G65030,AT1G67210,AT1G67660,AT1G67820,AT1G68160,AT1G68730,AT1G69070,AT1G69250,AT1G69580,AT1G71080,AT1G71110,AT1G71350,AT1G71430,AT1G71730,AT1G71840,AT1G72740,AT1G73130,AT1G73210,AT1G73390,AT1G73850,AT1G75290,AT1G77020,AT1G77570,AT1G77670,AT1G80530,AT1G80620,AT1G80870,AT1G80890,AT2G01818,AT2G02880,AT2G04378,AT2G05830,AT2G13660,AT2G14285,AT2G14460,AT2G15320,AT2G16900,AT2G16990,AT2G17110,AT2G17240,AT2G17670,AT2G18740,AT2G18780,AT2G18860,AT2G18900,AT2G19270,AT2G19385,AT2G19490,AT2G19540,AT2G20400,AT2G20410,AT2G20940,AT2G21385,AT2G22360,AT2G22650,AT2G22680,AT2G24360,AT2G25790,AT2G26380,AT2G28480,AT2G28590,AT2G28660,AT2G30000,AT2G30160,AT2G32090,AT2G32240,AT2G33830,AT2G34750,AT2G35410,AT2G35430,AT2G35605,AT2G36420,AT2G36930,AT2G37020,AT2G37200,AT2G37400,AT2G37500,AT2G37990,AT2G38180,AT2G38240,AT2G38430,AT2G39020,AT2G39670,AT2G40430,AT2G40780,AT2G41050,AT2G42650,AT2G43120,AT2G43720,AT2G44300,AT2G44860,AT2G45520,AT2G46080,AT2G46230,AT2G47420,AT2G47790,AT2G47950,AT3G01800,AT3G02360,AT3G02510,AT3G02770,AT3G02910,AT3G03970,AT3G04560,AT3G05070,AT3G05625,AT3G06690,AT3G07590,AT3G07910,AT3G08640,AT3G08943,AT3G09010,AT3G09070,AT3G10350,AT3G10970,AT3G11150,AT3G11450,AT3G11930,AT3G12760,AT3G12950,AT3G13230,AT3G13990,AT3G15590,AT3G15780,AT3G16190,AT3G16330,AT3G17130,AT3G17680,AT3G19370,AT3G19990,AT3G20430,AT3G20650,AT3G20898,AT3G21140,AT3G24506,AT3G26750,AT3G26760,AT3G26920,AT3G27420,AT3G27520,AT3G28600,AT3G28950,AT3G29240,AT3G29680,AT3G30580,AT3G42860,AT3G44430,AT3G44820,AT3G46110,AT3G47000,AT3G47510,AT3G48210,AT3G48420,AT3G48440,AT3G49420,AT3G50810,AT3G50880,AT3G51140,AT3G51510,AT3G52040,AT3G52210,AT3G52230,AT3G52490,AT3G53270,AT3G53540,AT3G55690,AT3G56010,AT3G56510,AT3G57000,AT3G57120,AT3G57710,AT3G57760,AT3G59000,AT3G59840,AT3G60080,AT3G60450,AT3G60810,AT3G61370,AT3G61820,AT3G61870,AT3G62310,AT3G62500,AT3G62840,AT3G62860,AT3G63390,AT4G00270,AT4G01450,AT4G02340,AT4G02400,AT4G02425,AT4G02530,AT4G03180,AT4G04880,AT4G06744,AT4G09830,AT4G11175,AT4G11211,AT4G11350,AT4G11790,AT4G13360,AT4G15830,AT4G15960,AT4G16790,AT4G16800,AT4G16830,AT4G17085,AT4G17560,AT4G18280,AT4G18400,AT4G18530,AT4G18593,AT4G19450,AT4G20320,AT4G20480,AT4G21110,AT4G21140,AT4G21500,AT4G22212,AT4G22720,AT4G23930,AT4G25210,AT4G26130,AT4G26190,AT4G27620,AT4G27657,AT4G27700,AT4G28290,AT4G28590,AT4G28830,AT4G30630,AT4G31140,AT4G31510,AT4G32260,AT4G32860,AT4G33480,AT4G33560,AT4G33760,AT4G33985,AT4G34280,AT4G34290,AT4G34600,AT4G35140,AT4G35730,AT4G37090,AT4G38225,AT4G38495,AT4G39190,AT4G39230,AT5G01760,AT5G02240,AT5G02590,AT5G03610,AT5G03660,AT5G03880,AT5G03970,AT5G04000,AT5G04600,AT5G05100,AT5G05130,AT5G05160,AT5G05200,AT5G05210,AT5G05790,AT5G06110,AT5G06130,AT5G06210,AT5G06360,AT5G06440,AT5G06750,AT5G07950,AT5G08420,AT5G08750,AT5G09580,AT5G10820,AT5G11330,AT5G12010,AT5G12410,AT5G12420,AT5G13420,AT5G13650,AT5G13660,AT5G14050,AT5G14440,AT5G14600,AT5G16010,AT5G16110,AT5G16120,AT5G16960,AT5G17210,AT5G17760,AT5G17840,AT5G18250,AT5G18310,AT5G19830,AT5G19875,AT5G20600,AT5G21970,AT5G22100,AT5G22210,AT5G22340,AT5G23680,AT5G23690,AT5G23760,AT5G24010,AT5G24690,AT5G24750,AT5G24760,AT5G25360,AT5G27750,AT5G27990,AT5G28919,AT5G35732,AT5G35735,AT5G35910,AT5G37350,AT5G37530,AT5G38890,AT5G39410,AT5G40600,AT5G40700,AT5G41020,AT5G41270,AT5G41350,AT5G41620,AT5G41970,AT5G42330,AT5G42670,AT5G42940,AT5G43190,AT5G43720,AT5G43870,AT5G44350,AT5G44720,AT5G46580,AT5G46710,AT5G46720,AT5G46730,AT5G46840,AT5G46920,AT5G47070,AT5G47710,AT5G47720,AT5G48120,AT5G48240,AT5G48970,AT5G49220,AT5G49410,AT5G49530,AT5G50860,AT5G51010,AT5G52050,AT5G52450,AT5G54580,AT5G54980,AT5G55140,AT5G55530,AT5G56460,AT5G56790,AT5G56910,AT5G57120,AT5G57230,AT5G57280,AT5G57410,AT5G57480,AT5G57887,AT5G58210,AT5G58787,AT5G59350,AT5G59790,AT5G59830,AT5G60580,AT5G61220,AT5G62030,AT5G62350,AT5G62360,AT5G62440,AT5G62650,AT5G63010,AT5G63200,AT5G63520,AT5G64420,AT5G64460,AT5G64680,AT5G65250,AT5G65490,AT5G65860,AT5G66360,AT5G66540,AT5G66550,AT5G66560,AT5G67630,ATAILP1,ATB2,ATDI21,ATEXO70H8,ATGLX1,ATHB54,ATHM1,ATL16,ATL45,ATL65,ATL8,ATMDAR1,ATN1,ATO1,ATRBL4,ATRPAC42,ATRPAC43,ATRPC14,AZG1,BAS1,BB,BBX18,BETA-OHASE 1,BETA-OHASE 2,BGAL3,BGLU10,BHLH104,BHLH106,BHLH107,BHLH123,BHLH60,BHLH68,BIK1,BIO3-BIO1,BNS,BOB1,BOR1,BPM3,BSH,BT1,BTF3,BUB3.2,CAD5,CAF1,CARA,CBL,CBSDUF3,CBSDUF6,CBSX3,CCA1,CCB1,CCDA,CCOAOMT1,CCR1,CCT2,CDF4,CDKD-3,CFIS1,CGS1,CID8,CIPK26,CJD1,CKB1,CLE2,CLH2,CLPC2,CLPP6,CLPR2,CLT3,CM1,CML11,CML45,CMTA6,COX6B-2,CP29A,CP29B,CP5,CPFTSY,CPK13,CPN21,CPN60B3,CRK29,CRRSP12,CSC1,CSN3,CUL2,CURT1D,CVP2,CYP18-1,CYP28,CYP57,CYP63,CYP705A1,CYP711A1,CYP715A1,CYP71B15,CYP73A5,CYP95,CYP98A3,D14,DEGP2,DEGP9,DEK1,DHAR1,DHDPS1,DIR7,DJ1A,DOF1.5,DOF2.5,DOF3.4,DOF3.7,DOF4.6,DOF5.3,DOT1,DRB1,DRB2,DRM3,DRP1E,EB1A,EBP1,ECT1,ECT4,EDA14,EDA7,EIF6-2,ELF3,ELP4,EMB1144,EMB1241,EMB2360,EMB3004,EMB3006,EML2,ENDO2,ENT3,ERF034,ERF035,ERF043,ERF106,ERF114,ERF119,ERF12,ETC1,ETP1,FBX13,FC2,FD2,FFC,FH8,FKBP18,FKBP43,FKBP53,FLP,FPP6,FRL3,FRS2,FTSZ2-1,FZL,GA2OX2,GAD2,GAPC2,GASA1,GDU1,GDU3,GDU6,GID1C,GIP1,GLN1-2,GMI1,GPX1,GSH2,GSTF9,GSTU13,GSTU17,GT-3B,GTE11,GTE12,HAT9,HCS1,HDA19,HDA5,HDT2,HHL1,HINT4,HIPL2,HIR2,HIT3,HMA4,HMA5,HOL1,HOS1,HSP1,HSP70-14,HSP70-6,Hsp89.1,IAA18,IBR3,IMDH3,IMP4,IMPA2,IQD13,IQD14,IQD23,ITPK2,JP630,KAT1,KIN1,KIWI,KRP5,LA1,LAC1,LAF3,LARP1A,LBD11,LBD16,LECRK52,LECRK57,LECRK58,LEW1,LGALDH,LIP2,LPA1,LPP2,LPR2,LRP1,LSH3,LSH9,LSM1B,LSM3A,LSM3B,LSM8,LSU2,LYM2,MAKR5,MAP1C,MBD2,MDH,MED33A,MEE21,MEE49,MEE55,MEE59,MES3,MFDX2,MGD1,MLO1,MLO8,MMS21,MORF1,MORF2,MORF3,MORF8,MOS4,MPK18,MRPL11,MS2,MSL10,MTP10,MYB20,MYB3R-3,MYB43,MYB59,MYB78,NAC001,NAC008,NADP-ME2,NAGS2,NAPRT2,NCS6,NEDP1,NEK7,NFD6,NFYC9,NLE1,NPF1.3,NPF2.10,NPF2.9,NPF8.1,NPGR2,NPL41,NPY1,NQR,NRPA2,NRPB12,NRPB5A,NRPB6A,NRPB7,NRPB8A,NRPB8B,NRPD1,NTL9,NUA,NUP205,NUP35,NUP50A,NUP58,OBE3,OCT6,OEP21A,OEP24A,OEP37,OFP17,OFP2,OMR1,OPT4,ORTH5,OVA9,P1,PAL1,PAL2,PAL4,PAP15,PAT,PCMP-E40,PCO5,PDCB2,PDV1,PEN1,PHO1-H5,PHO1-H7,PID,PIP2-3,PIRL6,PLL4,PLP7,PMAT2,PMD2,PME31,PNC1,PNSB3,PNSL5,POLIB,PPA2,PPA6,PPAN,PPI4,PPOX1,PREP1,PRL1,PRMT11,PRP19A,PRP19B,PRR1,PRT1,PSAB,PSK2,PSK6,PSRP5,PUB28,PUB43,PUR2,PVA22,PYL4,QS,RABA1A,RABE1E,RABG3C,RALFL32,RAN2,RANBP1C,RAX3,RBK1,RDM1,RDM4,RECA,RH13,RH18,RH20,RH32,RH5,RH53,RHB1A,RHON1,RIE1,RING1B,RLK4,ROS3,RPL1,RPL10AB,RPL13AD,RPL30C,RPL31,RPL32B,RPL34,RPL35B,RPL39B,RPL3B,RPL7A,RPL8C,RPN8B,RPOA,RPP2D,RPS15AD,RPS21B,RPS25D,RPS27A,RRF,RS2Z32,RS2Z33,RSZ21,RUB2,RUS1,RUXF,RZ1B,RZ1C,SAP1,SC35,SCAB1,SCAMP5,SCL1,SCL15,SCL5,SCRL7,SD31,SDH,SDN3,SDRB,SEN1,SFC1,SG1,SHM1,SIP1-2,SKIP8,SMC5,SMD3A,SNRNP35,SPDS1,SPL6,SPP3B,SR34A,SRK2E,SSR16,SSRP1,STN8,STR4A,SUC1,SUC4,SUS2,SVB,T15N1_80,TAAC,TAF13,TATA,TATB,TCP20,TET6,TFIIA-S,TGA5,THY-1,TIC100,TIC20-II,TIC21,TIC40,TIF4A-1,TIFY4B,TIM13,TIM17-2,TIM22-2,TIM44-2,TKL-2,TOC33,TOM9-1,TOM9-2,TOPP6,TPK2,TPR3,TRFL10,TRM11,TRN2,TRP1,TRZ3,TS1,TTM3,TTN9,TUBA1,U2AF35A,UBC4,UBP23,UGT71C5,UGT87A2,UGT89A2,UNE12,VIL2,VNI1,VOZ1,VQ11,WAKL17,WAKL18,WHY2,WHY3,WNK9,WOX13,WRKY21,WRKY23,WRKY28,WRKY32,WRKY39,WRKY48,WRKY51,WRKY63,WRKY66,WRKY7,XBAT31,XRI1,XRN2,Y-1,Y-3,YAO,YCF1.2,Z-ISO,ZF14,ZIF1,anac071,anac088,anac096,bVPE,bZIP19,emb1303,emb1688,emb1990,emb2737,iqd8</t>
        </is>
      </c>
      <c r="M37" t="inlineStr">
        <is>
          <t>[(0, 11), (0, 14), (0, 18), (0, 22), (0, 46), (0, 47), (0, 53), (0, 62), (0, 72), (0, 86), (1, 11), (1, 14), (1, 18), (1, 22), (1, 46), (1, 47), (1, 53), (1, 62), (1, 72), (1, 86), (2, 11), (2, 14), (2, 18), (2, 22), (2, 46), (2, 47), (2, 53), (2, 62), (2, 72), (2, 86), (3, 11), (3, 14), (3, 18), (3, 22), (3, 46), (3, 47), (3, 53), (3, 62), (3, 72), (3, 86), (4, 11), (4, 14), (4, 18), (4, 22), (4, 46), (4, 47), (4, 53), (4, 62), (4, 72), (4, 86), (5, 11), (5, 14), (5, 18), (5, 22), (5, 46), (5, 47), (5, 53), (5, 62), (5, 72), (5, 86), (6, 11), (6, 14), (6, 18), (6, 22), (6, 46), (6, 53), (6, 72), (6, 86), (7, 11), (7, 14), (7, 18), (7, 22), (7, 46), (7, 47), (7, 53), (7, 62), (7, 72), (7, 86), (8, 11), (8, 14), (8, 18), (8, 22), (8, 46), (8, 47), (8, 53), (8, 72), (8, 86), (10, 18), (12, 18), (12, 86), (15, 11), (15, 14), (15, 18), (15, 22), (15, 46), (15, 47), (15, 53), (15, 62), (15, 72), (15, 86), (16, 18), (19, 11), (19, 14), (19, 18), (19, 22), (19, 46), (19, 47), (19, 53), (19, 62), (19, 72), (19, 86), (20, 11), (20, 14), (20, 18), (20, 22), (20, 46), (20, 47), (20, 53), (20, 62), (20, 72), (20, 86), (21, 11), (21, 14), (21, 18), (21, 22), (21, 46), (21, 47), (21, 53), (21, 62), (21, 72), (21, 86), (24, 11), (24, 18), (24, 46), (24, 53), (24, 86), (25, 11), (25, 18), (25, 72), (25, 86), (27, 18), (31, 11), (31, 14), (31, 18), (31, 22), (31, 46), (31, 47), (31, 53), (31, 58), (31, 62), (31, 72), (31, 86), (32, 18), (33, 11), (33, 14), (33, 18), (33, 22), (33, 46), (33, 47), (33, 53), (33, 72), (33, 86), (36, 11), (36, 18), (41, 18), (43, 11), (43, 14), (43, 18), (43, 22), (43, 46), (43, 53), (43, 72), (43, 86), (48, 11), (48, 14), (48, 18), (48, 22), (48, 46), (48, 47), (48, 53), (48, 62), (48, 72), (48, 86), (49, 11), (49, 14), (49, 18), (49, 22), (49, 46), (49, 47), (49, 53), (49, 62), (49, 72), (49, 86), (50, 11), (50, 18), (50, 86), (56, 11), (56, 14), (56, 18), (56, 22), (56, 46), (56, 47), (56, 53), (56, 62), (56, 72), (56, 86), (57, 18), (57, 86), (59, 11), (59, 18), (60, 11), (60, 14), (60, 18), (60, 46), (60, 53), (60, 72), (60, 86), (61, 11), (61, 14), (61, 18), (61, 46), (61, 53), (61, 86), (63, 11), (63, 14), (63, 18), (63, 22), (63, 46), (63, 47), (63, 53), (63, 62), (63, 72), (63, 86), (67, 11), (67, 14), (67, 18), (67, 46), (67, 53), (67, 72), (67, 86), (69, 11), (69, 14), (69, 18), (69, 22), (69, 46), (69, 47), (69, 53), (69, 62), (69, 72), (69, 86), (70, 11), (70, 14), (70, 18), (70, 22), (70, 46), (70, 47), (70, 53), (70, 62), (70, 72), (70, 86), (71, 11), (71, 14), (71, 18), (71, 22), (71, 46), (71, 47), (71, 53), (71, 62), (71, 72), (71, 86), (73, 11), (73, 14), (73, 18), (73, 22), (73, 46), (73, 47), (73, 53), (73, 62), (73, 72), (73, 86), (74, 18), (75, 11), (75, 14), (75, 18), (75, 22), (75, 46), (75, 47), (75, 53), (75, 72), (75, 86), (76, 18), (78, 18), (79, 11), (79, 14), (79, 18), (79, 22), (79, 46), (79, 47), (79, 53), (79, 58), (79, 62), (79, 72), (79, 86), (82, 18), (85, 11), (85, 14), (85, 18), (85, 22), (85, 46), (85, 47), (85, 53), (85, 58), (85, 62), (85, 72), (85, 86), (88, 11), (88, 14), (88, 18), (88, 22), (88, 46), (88, 47), (88, 53), (88, 62), (88, 72), (88, 86), (89, 11), (89, 14), (89, 18), (89, 22), (89, 46), (89, 47), (89, 53), (89, 58), (89, 62), (89, 72), (89, 86)]</t>
        </is>
      </c>
      <c r="N37" t="n">
        <v>883</v>
      </c>
      <c r="O37" t="n">
        <v>0.5</v>
      </c>
      <c r="P37" t="n">
        <v>0.9</v>
      </c>
      <c r="Q37" t="n">
        <v>3</v>
      </c>
      <c r="R37" t="n">
        <v>10000</v>
      </c>
      <c r="S37" t="inlineStr">
        <is>
          <t>06/05/2024, 15:40:25</t>
        </is>
      </c>
      <c r="T37" s="3">
        <f>hyperlink("https://spiral.technion.ac.il/results/MTAwMDAwNw==/36/GOResultsPROCESS","link")</f>
        <v/>
      </c>
      <c r="U37" t="inlineStr">
        <is>
          <t>['GO:0006364:rRNA processing (qval2.25E-8)', 'GO:0016072:rRNA metabolic process (qval6.7E-8)', 'GO:0034470:ncRNA processing (qval2.57E-7)', 'GO:0034660:ncRNA metabolic process (qval4.21E-7)', 'GO:0016070:RNA metabolic process (qval1.21E-6)', 'GO:0006725:cellular aromatic compound metabolic process (qval4.98E-6)', 'GO:0006396:RNA processing (qval5.11E-6)', 'GO:1901360:organic cyclic compound metabolic process (qval2.67E-5)', 'GO:0034641:cellular nitrogen compound metabolic process (qval2.05E-4)', 'GO:0090304:nucleic acid metabolic process (qval2.81E-4)', 'GO:0006139:nucleobase-containing compound metabolic process (qval4.47E-4)', 'GO:0046483:heterocycle metabolic process (qval8.89E-4)', 'GO:1901605:alpha-amino acid metabolic process (qval3.86E-3)', 'GO:0017038:protein import (qval4.65E-3)', 'GO:0009699:phenylpropanoid biosynthetic process (qval4.47E-3)', 'GO:0006520:cellular amino acid metabolic process (qval5.53E-3)', 'GO:0031167:rRNA methylation (qval5.31E-3)', 'GO:0006807:nitrogen compound metabolic process (qval6.43E-3)', 'GO:0009066:aspartate family amino acid metabolic process (qval7.48E-3)', 'GO:0065002:intracellular protein transmembrane transport (qval9.73E-3)', 'GO:0071806:protein transmembrane transport (qval1.09E-2)', 'GO:0009698:phenylpropanoid metabolic process (qval1.38E-2)', 'GO:0008652:cellular amino acid biosynthetic process (qval1.41E-2)', 'GO:0044743:protein transmembrane import into intracellular organelle (qval1.6E-2)', 'GO:1901566:organonitrogen compound biosynthetic process (qval1.84E-2)', 'GO:0044237:cellular metabolic process (qval2.03E-2)', 'GO:0071704:organic substance metabolic process (qval2.03E-2)', 'GO:0009805:coumarin biosynthetic process (qval2.11E-2)', 'GO:0009086:methionine biosynthetic process (qval2.45E-2)', 'GO:0009067:aspartate family amino acid biosynthetic process (qval3.8E-2)', 'GO:0072594:establishment of protein localization to organelle (qval4.26E-2)', 'GO:0016054:organic acid catabolic process (qval4.14E-2)', 'GO:0046395:carboxylic acid catabolic process (qval4.01E-2)', 'GO:0000387:spliceosomal snRNP assembly (qval4.02E-2)', 'GO:0043043:peptide biosynthetic process (qval4.08E-2)', 'GO:0000154:rRNA modification (qval6.4E-2)', 'GO:0072596:establishment of protein localization to chloroplast (qval6.23E-2)', 'GO:0045036:protein targeting to chloroplast (qval6.07E-2)', 'GO:0006555:methionine metabolic process (qval6.22E-2)', 'GO:1901607:alpha-amino acid biosynthetic process (qval6.24E-2)', 'GO:1901259:chloroplast rRNA processing (qval6.51E-2)', 'GO:0070475:rRNA base methylation (qval6.35E-2)', 'GO:0043648:dicarboxylic acid metabolic process (qval6.36E-2)', 'GO:0090501:RNA phosphodiester bond hydrolysis (qval6.29E-2)', 'GO:0072598:protein localization to chloroplast (qval6.35E-2)', 'GO:0071265:L-methionine biosynthetic process (qval6.32E-2)', 'GO:0033365:protein localization to organelle (qval6.23E-2)', 'GO:0006412:translation (qval6.2E-2)', 'GO:0006558:L-phenylalanine metabolic process (qval6.43E-2)', 'GO:1902221:erythrose 4-phosphate/phosphoenolpyruvate family amino acid metabolic process (qval6.3E-2)', 'GO:0044249:cellular biosynthetic process (qval6.25E-2)', 'GO:0001510:RNA methylation (qval6.37E-2)', 'GO:0022618:ribonucleoprotein complex assembly (qval6.82E-2)', 'GO:0044238:primary metabolic process (qval6.88E-2)', 'GO:0006518:peptide metabolic process (qval7.27E-2)', 'GO:0044282:small molecule catabolic process (qval7.26E-2)', 'GO:0009063:cellular amino acid catabolic process (qval7.73E-2)', 'GO:0019438:aromatic compound biosynthetic process (qval7.62E-2)', 'GO:0006559:L-phenylalanine catabolic process (qval7.91E-2)', 'GO:1902222:erythrose 4-phosphate/phosphoenolpyruvate family amino acid catabolic process (qval7.77E-2)', 'GO:0044550:secondary metabolite biosynthetic process (qval8.94E-2)', 'GO:0045038:protein import into chloroplast thylakoid membrane (qval8.85E-2)', 'GO:0009800:cinnamic acid biosynthetic process (qval8.71E-2)', 'GO:0009803:cinnamic acid metabolic process (qval8.57E-2)']</t>
        </is>
      </c>
      <c r="V37" s="3">
        <f>hyperlink("https://spiral.technion.ac.il/results/MTAwMDAwNw==/36/GOResultsFUNCTION","link")</f>
        <v/>
      </c>
      <c r="W37" t="inlineStr">
        <is>
          <t>['GO:0016841:ammonia-lyase activity (qval2E-1)', "GO:0003899:DNA-directed 5'-3' RNA polymerase activity (qval1.37E-1)", 'GO:0003676:nucleic acid binding (qval1.1E-1)', "GO:0034062:5'-3' RNA polymerase activity (qval1.35E-1)", 'GO:0097747:RNA polymerase activity (qval1.08E-1)', 'GO:0016840:carbon-nitrogen lyase activity (qval1.58E-1)', 'GO:0008173:RNA methyltransferase activity (qval1.53E-1)', 'GO:0045548:phenylalanine ammonia-lyase activity (qval1.47E-1)', 'GO:0003723:RNA binding (qval1.85E-1)', 'GO:0140098:catalytic activity, acting on RNA (qval2.83E-1)']</t>
        </is>
      </c>
      <c r="X37" s="3">
        <f>hyperlink("https://spiral.technion.ac.il/results/MTAwMDAwNw==/36/GOResultsCOMPONENT","link")</f>
        <v/>
      </c>
      <c r="Y37" t="inlineStr">
        <is>
          <t>['GO:0005730:nucleolus (qval8.53E-16)', 'GO:0044428:nuclear part (qval5.83E-13)', 'GO:0043228:non-membrane-bounded organelle (qval1.55E-10)', 'GO:0043232:intracellular non-membrane-bounded organelle (qval1.16E-10)', 'GO:0044446:intracellular organelle part (qval1.78E-10)', 'GO:0044422:organelle part (qval1.75E-10)', 'GO:0044434:chloroplast part (qval3.49E-10)', 'GO:0044435:plastid part (qval6.83E-10)', 'GO:0030684:preribosome (qval1.54E-9)', 'GO:1990904:ribonucleoprotein complex (qval1.01E-7)', 'GO:0009941:chloroplast envelope (qval9.62E-8)', 'GO:0009526:plastid envelope (qval1.25E-7)', 'GO:0031975:envelope (qval3.31E-7)', 'GO:0031967:organelle envelope (qval3.07E-7)', 'GO:0005829:cytosol (qval5.28E-7)', 'GO:0005666:RNA polymerase III complex (qval2.2E-6)', 'GO:0032040:small-subunit processome (qval3.05E-6)', 'GO:0005736:RNA polymerase I complex (qval3.15E-6)', 'GO:0009570:chloroplast stroma (qval1.23E-5)', 'GO:0009532:plastid stroma (qval1.25E-5)', 'GO:0055029:nuclear DNA-directed RNA polymerase complex (qval1.42E-5)', 'GO:0044452:nucleolar part (qval6.07E-5)', 'GO:0044424:intracellular part (qval6.82E-5)', 'GO:0000428:DNA-directed RNA polymerase complex (qval8.16E-5)', 'GO:0030880:RNA polymerase complex (qval1.45E-4)', 'GO:0044464:cell part (qval1.42E-4)', 'GO:0032991:protein-containing complex (qval1.01E-3)', 'GO:0005634:nucleus (qval1.08E-3)', 'GO:0031969:chloroplast membrane (qval2.49E-3)', 'GO:0009579:thylakoid (qval2.8E-3)', 'GO:0042170:plastid membrane (qval4.78E-3)', 'GO:0043231:intracellular membrane-bounded organelle (qval8.72E-3)', 'GO:0043229:intracellular organelle (qval1.61E-2)', 'GO:1990234:transferase complex (qval1.73E-2)', 'GO:0043226:organelle (qval1.75E-2)', 'GO:0005665:RNA polymerase II, core complex (qval1.8E-2)', 'GO:0030687:preribosome, large subunit precursor (qval1.75E-2)', 'GO:0042651:thylakoid membrane (qval1.78E-2)', 'GO:0034357:photosynthetic membrane (qval1.74E-2)', 'GO:0044436:thylakoid part (qval1.83E-2)', 'GO:0009706:chloroplast inner membrane (qval1.95E-2)', 'GO:0043227:membrane-bounded organelle (qval2.02E-2)']</t>
        </is>
      </c>
    </row>
    <row r="38">
      <c r="A38" s="1" t="n">
        <v>37</v>
      </c>
      <c r="B38" t="n">
        <v>22284</v>
      </c>
      <c r="C38" t="n">
        <v>4255</v>
      </c>
      <c r="D38" t="n">
        <v>91</v>
      </c>
      <c r="E38" t="n">
        <v>8190</v>
      </c>
      <c r="F38" t="n">
        <v>136</v>
      </c>
      <c r="G38" t="n">
        <v>3085</v>
      </c>
      <c r="H38" t="n">
        <v>67</v>
      </c>
      <c r="I38" t="n">
        <v>454</v>
      </c>
      <c r="J38" s="2" t="n">
        <v>-206</v>
      </c>
      <c r="K38" t="n">
        <v>0.359</v>
      </c>
      <c r="L38" t="inlineStr">
        <is>
          <t>ABCG37,ACS,AIR12,AIR3,ALDH2C4,APR2,ARR10,AT1G07175,AT1G10990,AT1G13530,AT1G21010,AT1G25275,AT1G32560,AT1G33610,AT1G45015,AT1G48330,AT1G54120,AT1G66800,AT1G73160,AT1G80240,AT2G19460,AT2G25220,AT2G27430,AT2G29670,AT2G40475,AT2G41800,AT2G43470,AT2G47485,AT3G05830,AT3G07580,AT3G09280,AT3G13435,AT3G19010,AT3G24670,AT3G27880,AT3G29034,AT3G47380,AT3G51660,AT3G54510,AT3G55470,AT3G59850,AT3G61898,AT4G01610,AT4G17790,AT4G21865,AT4G22190,AT4G23420,AT4G24050,AT4G24340,AT4G25900,AT4G30550,AT4G31320,AT4G35110,AT4G38900,AT5G02170,AT5G03050,AT5G20550,AT5G23700,AT5G23840,AT5G26260,AT5G36250,AT5G39090,AT5G41810,AT5G48900,ATL4,ATL70,BEN1,BGLU23,BGLU26,BOR2,BRI1,CER3,COPT1,CRRSP55,CWINV1,CYP705A25,CYP705A27,CYP705A30,CYP705A5,CYP71A16,CYP81D4,DJ1D,DTXL5,ERD2A,ERF112,EXPA9,FZF,GLN2,GORK,GPAT3,GSTU7,HHP2,JAL34,LBD13,LECRK64,LHT1,LTPG2,MLO4,MO1,MRN1,MTP11,NDL3,NET3A,NET4B,NHL12,NPF5.14,NPF6.3,NPG1,NSP4,PAE11,PAR1,PBP1,PBP2,PGM,PIN2,PIRL1,PME25,PRS3,PUB18,PUB22,RTFL5,S-ACP-DES4,SCL34,SCPL15,SDR3B,SOBIR1,STR18,THAS1,UGT73B5,UNE11,UTR2,XTH19,ZIP5,anac046,emb2170,pEARLI4</t>
        </is>
      </c>
      <c r="M38" t="inlineStr">
        <is>
          <t>[(10, 2), (10, 3), (10, 4), (10, 6), (10, 7), (10, 9), (10, 12), (10, 17), (10, 40), (11, 2), (11, 3), (11, 4), (11, 6), (11, 7), (11, 9), (11, 12), (11, 17), (11, 40), (13, 2), (13, 3), (13, 4), (13, 6), (13, 7), (13, 9), (13, 12), (13, 17), (13, 40), (14, 2), (14, 3), (14, 4), (14, 6), (14, 7), (14, 9), (14, 12), (14, 17), (14, 40), (16, 2), (16, 3), (16, 4), (16, 6), (16, 7), (16, 12), (16, 17), (16, 40), (18, 2), (18, 3), (18, 4), (18, 6), (18, 7), (18, 9), (18, 12), (18, 17), (18, 40), (22, 2), (22, 3), (22, 4), (22, 6), (22, 7), (22, 9), (22, 12), (22, 17), (22, 40), (23, 2), (23, 3), (23, 4), (23, 6), (23, 7), (23, 9), (23, 12), (23, 17), (23, 40), (25, 2), (25, 3), (25, 4), (25, 6), (25, 7), (25, 9), (25, 12), (25, 17), (25, 40), (26, 40), (28, 2), (28, 3), (28, 6), (28, 7), (28, 12), (28, 40), (30, 2), (30, 3), (30, 4), (30, 6), (30, 7), (30, 9), (30, 12), (30, 40), (31, 2), (31, 6), (31, 12), (31, 40), (32, 2), (32, 3), (32, 4), (32, 6), (32, 7), (32, 9), (32, 12), (32, 17), (32, 40), (33, 2), (33, 3), (33, 4), (33, 5), (33, 6), (33, 7), (33, 9), (33, 12), (33, 17), (33, 40), (34, 2), (34, 3), (34, 4), (34, 6), (34, 7), (34, 9), (34, 12), (34, 17), (34, 40), (36, 2), (36, 3), (36, 4), (36, 6), (36, 7), (36, 9), (36, 12), (36, 17), (36, 40), (37, 2), (37, 3), (37, 4), (37, 6), (37, 7), (37, 9), (37, 12), (37, 17), (37, 40), (38, 2), (38, 3), (38, 4), (38, 6), (38, 7), (38, 9), (38, 12), (38, 17), (38, 40), (39, 2), (39, 3), (39, 4), (39, 6), (39, 7), (39, 9), (39, 12), (39, 17), (39, 40), (41, 2), (41, 3), (41, 4), (41, 6), (41, 7), (41, 12), (41, 17), (41, 40), (42, 2), (42, 3), (42, 4), (42, 6), (42, 7), (42, 9), (42, 12), (42, 17), (42, 40), (44, 2), (44, 3), (44, 4), (44, 6), (44, 7), (44, 9), (44, 12), (44, 17), (44, 40), (45, 2), (45, 3), (45, 6), (45, 7), (45, 9), (45, 12), (45, 40), (46, 2), (46, 3), (46, 4), (46, 6), (46, 7), (46, 9), (46, 12), (46, 17), (46, 40), (47, 2), (47, 3), (47, 4), (47, 6), (47, 7), (47, 9), (47, 12), (47, 17), (47, 40), (50, 2), (50, 3), (50, 4), (50, 6), (50, 7), (50, 9), (50, 12), (50, 17), (50, 40), (51, 2), (51, 3), (51, 4), (51, 6), (51, 7), (51, 9), (51, 12), (51, 17), (51, 40), (52, 2), (52, 3), (52, 4), (52, 6), (52, 7), (52, 9), (52, 12), (52, 17), (52, 40), (53, 2), (53, 3), (53, 4), (53, 6), (53, 7), (53, 9), (53, 12), (53, 17), (53, 40), (54, 2), (54, 3), (54, 4), (54, 6), (54, 7), (54, 9), (54, 12), (54, 17), (54, 40), (55, 2), (55, 3), (55, 4), (55, 6), (55, 7), (55, 9), (55, 12), (55, 17), (55, 40), (56, 2), (57, 2), (57, 4), (57, 6), (57, 7), (57, 9), (57, 12), (57, 40), (58, 2), (58, 3), (58, 4), (58, 6), (58, 7), (58, 9), (58, 12), (58, 17), (58, 40), (59, 2), (59, 3), (59, 4), (59, 6), (59, 7), (59, 9), (59, 12), (59, 17), (59, 40), (61, 2), (61, 3), (61, 4), (61, 6), (61, 7), (61, 9), (61, 12), (61, 17), (61, 40), (62, 2), (62, 3), (62, 4), (62, 6), (62, 7), (62, 9), (62, 12), (62, 17), (62, 40), (64, 2), (64, 3), (64, 4), (64, 6), (64, 7), (64, 9), (64, 12), (64, 17), (64, 40), (65, 2), (65, 3), (65, 4), (65, 6), (65, 7), (65, 9), (65, 12), (65, 17), (65, 40), (66, 2), (66, 3), (66, 6), (66, 12), (66, 17), (66, 40), (68, 2), (68, 3), (68, 4), (68, 6), (68, 7), (68, 9), (68, 12), (68, 17), (68, 40), (72, 2), (72, 3), (72, 4), (72, 5), (72, 6), (72, 7), (72, 9), (72, 12), (72, 17), (72, 35), (72, 40), (74, 2), (74, 3), (74, 4), (74, 12), (74, 40), (76, 2), (76, 3), (76, 4), (76, 6), (76, 7), (76, 12), (76, 40), (77, 2), (77, 3), (77, 4), (77, 6), (77, 7), (77, 9), (77, 12), (77, 17), (77, 40), (78, 2), (78, 3), (78, 4), (78, 6), (78, 7), (78, 9), (78, 12), (78, 17), (78, 40), (80, 2), (80, 3), (80, 4), (80, 6), (80, 7), (80, 9), (80, 12), (80, 17), (80, 40), (81, 2), (81, 3), (81, 6), (81, 12), (81, 17), (81, 40), (82, 2), (82, 3), (82, 4), (82, 6), (82, 7), (82, 9), (82, 12), (82, 17), (82, 40), (83, 2), (83, 3), (83, 4), (83, 6), (83, 7), (83, 9), (83, 12), (83, 17), (83, 40), (84, 2), (84, 3), (84, 4), (84, 6), (84, 7), (84, 12), (84, 17), (84, 40), (85, 2), (85, 3), (85, 6), (85, 12), (85, 40), (86, 2), (86, 3), (86, 4), (86, 5), (86, 6), (86, 7), (86, 9), (86, 12), (86, 17), (86, 40), (87, 2), (87, 3), (87, 4), (87, 6), (87, 7), (87, 9), (87, 12), (87, 17), (87, 40), (90, 2), (90, 12), (90, 40)]</t>
        </is>
      </c>
      <c r="N38" t="n">
        <v>3171</v>
      </c>
      <c r="O38" t="n">
        <v>0.75</v>
      </c>
      <c r="P38" t="n">
        <v>0.9</v>
      </c>
      <c r="Q38" t="n">
        <v>3</v>
      </c>
      <c r="R38" t="n">
        <v>10000</v>
      </c>
      <c r="S38" t="inlineStr">
        <is>
          <t>06/05/2024, 15:40:37</t>
        </is>
      </c>
      <c r="T38" s="3">
        <f>hyperlink("https://spiral.technion.ac.il/results/MTAwMDAwNw==/37/GOResultsPROCESS","link")</f>
        <v/>
      </c>
      <c r="U38" t="inlineStr">
        <is>
          <t>['GO:0006722:triterpenoid metabolic process (qval7.88E-3)', 'GO:0019748:secondary metabolic process (qval2.81E-1)', 'GO:0080003:thalianol metabolic process (qval2.16E-1)', 'GO:1901657:glycosyl compound metabolic process (qval2.95E-1)', 'GO:0042344:indole glucosinolate catabolic process (qval2.58E-1)', 'GO:0010683:tricyclic triterpenoid metabolic process (qval2.15E-1)', 'GO:0043388:positive regulation of DNA binding (qval3.06E-1)', 'GO:0090202:gene looping (qval2.68E-1)', 'GO:1905406:positive regulation of mitotic cohesin loading (qval2.38E-1)', 'GO:1905405:regulation of mitotic cohesin loading (qval2.14E-1)', 'GO:0090579:dsDNA loop formation (qval1.95E-1)', 'GO:1905309:positive regulation of cohesin loading (qval1.78E-1)', 'GO:0070199:establishment of protein localization to chromosome (qval1.65E-1)', 'GO:0120187:positive regulation of protein localization to chromatin (qval1.53E-1)', 'GO:0034087:establishment of mitotic sister chromatid cohesion (qval1.43E-1)', 'GO:0071168:protein localization to chromatin (qval1.34E-1)', 'GO:0071169:establishment of protein localization to chromatin (qval1.26E-1)', 'GO:0071733:transcriptional activation by promoter-enhancer looping (qval1.19E-1)', 'GO:0009733:response to auxin (qval1.51E-1)', 'GO:0016145:S-glycoside catabolic process (qval1.57E-1)', 'GO:0019759:glycosinolate catabolic process (qval1.5E-1)', 'GO:0019762:glucosinolate catabolic process (qval1.43E-1)', 'GO:0045876:positive regulation of sister chromatid cohesion (qval1.39E-1)', 'GO:0051099:positive regulation of binding (qval1.86E-1)', 'GO:0034085:establishment of sister chromatid cohesion (qval1.78E-1)', 'GO:0034502:protein localization to chromosome (qval1.72E-1)']</t>
        </is>
      </c>
      <c r="V38" s="3">
        <f>hyperlink("https://spiral.technion.ac.il/results/MTAwMDAwNw==/37/GOResultsFUNCTION","link")</f>
        <v/>
      </c>
      <c r="W38" t="inlineStr">
        <is>
          <t>['GO:0016709:oxidoreductase activity, acting on paired donors, with incorporation or reduction of molecular oxygen, NAD(P)H as one donor, and incorporation of one atom of oxygen (qval1.87E-1)', 'GO:0005496:steroid binding (qval4.89E-1)', 'GO:0019137:thioglucosidase activity (qval5.5E-1)', 'GO:0004497:monooxygenase activity (qval4.16E-1)', 'GO:0005506:iron ion binding (qval3.83E-1)']</t>
        </is>
      </c>
      <c r="X38" s="3">
        <f>hyperlink("https://spiral.technion.ac.il/results/MTAwMDAwNw==/37/GOResultsCOMPONENT","link")</f>
        <v/>
      </c>
      <c r="Y38" t="inlineStr">
        <is>
          <t>['GO:0090694:Scc2-Scc4 cohesin loading complex (qval3.73E-1)', 'GO:0032116:SMC loading complex (qval2.78E-1)']</t>
        </is>
      </c>
    </row>
    <row r="39">
      <c r="A39" s="1" t="n">
        <v>38</v>
      </c>
      <c r="B39" t="n">
        <v>22284</v>
      </c>
      <c r="C39" t="n">
        <v>4255</v>
      </c>
      <c r="D39" t="n">
        <v>91</v>
      </c>
      <c r="E39" t="n">
        <v>8190</v>
      </c>
      <c r="F39" t="n">
        <v>410</v>
      </c>
      <c r="G39" t="n">
        <v>1657</v>
      </c>
      <c r="H39" t="n">
        <v>39</v>
      </c>
      <c r="I39" t="n">
        <v>230</v>
      </c>
      <c r="J39" s="2" t="n">
        <v>-2245</v>
      </c>
      <c r="K39" t="n">
        <v>0.359</v>
      </c>
      <c r="L39" t="inlineStr">
        <is>
          <t>AAE3,ABCC14,ABI1,ABI2,ABR1,ACC1,ACS10,ACX1,ADF5,ADH1,ADT3,AFP1,AFP3,AGL16,AGL42,AGP12,AHK3,AHL,ALDH2B7,ALDH7B4,AMT2,ANAC083,APR1,APS1,ASK20,AT1G02610,AT1G03740,AT1G07870,AT1G08315,AT1G13195,AT1G13990,AT1G15740,AT1G16320,AT1G17310,AT1G19400,AT1G20880,AT1G21790,AT1G22430,AT1G22470,AT1G22930,AT1G23040,AT1G23050,AT1G26690,AT1G27150,AT1G27290,AT1G28190,AT1G29195,AT1G52690,AT1G53560,AT1G54570,AT1G55680,AT1G56145,AT1G60730,AT1G60750,AT1G61890,AT1G62370,AT1G66760,AT1G66880,AT1G69360,AT1G71950,AT1G72850,AT1G73920,AT1G78070,AT1G78420,AT1G79600,AT2G02370,AT2G04400,AT2G06025,AT2G07180,AT2G16790,AT2G18860,AT2G18890,AT2G22080,AT2G22880,AT2G23120,AT2G24100,AT2G26920,AT2G27290,AT2G27500,AT2G27830,AT2G28130,AT2G30550,AT2G31130,AT2G32140,AT2G32150,AT2G33700,AT2G36220,AT2G38000,AT2G38240,AT2G39270,AT2G40095,AT2G41705,AT2G41870,AT2G42150,AT2G46550,AT3G02480,AT3G04000,AT3G05050,AT3G05165,AT3G06620,AT3G06778,AT3G07565,AT3G07720,AT3G09010,AT3G10020,AT3G11340,AT3G16800,AT3G19030,AT3G20300,AT3G22600,AT3G22620,AT3G43230,AT3G47160,AT3G47550,AT3G47680,AT3G49550,AT3G50910,AT3G51500,AT3G51890,AT3G52740,AT3G52870,AT3G53540,AT3G57750,AT3G59210,AT3G59710,AT3G60450,AT4G01960,AT4G02920,AT4G12000,AT4G12005,AT4G13530,AT4G15120,AT4G15260,AT4G17900,AT4G19140,AT4G19390,AT4G22530,AT4G22610,AT4G23050,AT4G23880,AT4G25390,AT4G26060,AT4G28240,AT4G29950,AT4G30240,AT4G30490,AT4G30530,AT4G31860,AT4G32440,AT4G33540,AT4G33565,AT4G33940,AT4G38060,AT4G38810,AT4G38980,AT5G01850,AT5G02230,AT5G03380,AT5G04250,AT5G05600,AT5G06280,AT5G08230,AT5G09620,AT5G10740,AT5G12190,AT5G12340,AT5G17460,AT5G17650,AT5G18130,AT5G18400,AT5G19440,AT5G19855,AT5G20820,AT5G21280,AT5G25770,AT5G26770,AT5G27760,AT5G35320,AT5G35732,AT5G37740,AT5G38895,AT5G40450,AT5G43260,AT5G53050,AT5G53440,AT5G54300,AT5G55860,AT5G57123,AT5G57860,AT5G57887,AT5G58787,AT5G59490,AT5G61820,AT5G66780,AT5G67350,ATCOL4,ATG12A,ATG8E,ATG8H,ATHB-12,ATHB-6,ATHB-7,ATJ10,ATJ20,ATTIL,AtGUS2,AtMYB74', "B''ALPHA", 'BAP1,BGAL16,BHLH27,BHLH7,BIL4,BOI,BPC6,BPS1,BZIP25,CAS,CBL4,CBP60A,CCX1,CCX2,CHIP,CIPK10,CIPK14,CIPK15,CIPK6,CKL13,CML45,COL13,COL9,COR47,CRK28,CRY2,CYP705A1,CYP94B3,D14,DAR1,DAR4,DREB2E,EIL3,ERD10,ERF060,ERF070,ERF113,ERF15,ERF3,ERF4,EXL4,FAB1A,FAP1,FD3,FDH1,Fes1A,GCL1,GDPD4,GGH1,GLYK,GPDHC1,GPK1,GPX6,GRXC6,GSTU17,GSTU18,GSTU24,GSTU26,GT-3A,GT-3B,HAB1,HACL,HAI1,HAT22,HGO,HISN1B,HSFA4C,HVA22D,IAA16,IDD1,IDD6,ILL4,ILR1,IQD22,ISPH,ISU1,JAR1,KCS1,KIC,KING1,LCAT4,LEA4-5,LKR/SDH,LOG1,LOG2,LON2,LRR XI-23,LSH9,LSU3,LTI78,LUG,MAP3KA,MAPKKK13,MARD1,MBD1,MBD10,MCCA,MED26B,MGD1,MIP1,ML4,MLP165,MPK7,MRS2-1,MSL4,MSL6,MSR4,MSRB6,MTM1,MYB7,MYOB1,NAC019,NAC029,NAC072,NBP35,NEK2,NET1D,NHL1,NIC3,NTMC2T5.1,NUDT18,NUDT8,OBE1,OPR1,P4H9,PANK1,PDS1,PEPR1,PER32,PER62,PIP5K1,PIP5K9,PLC4,PNC2,POT6,PP2A11,PPC3-1.2,PPC6-1,PRS1,PTI12,PYL5,PYM,Phox4,RABB1B,RALF1,RAP2-4,RAP2-6,RAP2-9,RAX2,RBOHB,RHA1A,RIN2,RMA1,RPL10C,RPT1B,RTFL6,SAC2,SAG21,SAP3,SAP4,SAP5,SAP6,SAP7,SAP9,SAT32,SAT5,SAUR41,SFH5,SHA,SIS,SK1,SOM,SPA1,SPE2,SSL12,SSP4,SSP4b,SSP5,SULTR3;4,SYP21,TDT,TFB1-3,TIFY3B,TIM14-3,TLP1,TOM20-4,TOPP3,TPS10,TSB1,TULP1,UBC3,UBL5,UGT72B1,UGT73C3,UGT76E11,UGT89A2,UPF3,UROS,WAP,XERO2,ZAT6,ZHD11</t>
        </is>
      </c>
      <c r="M39" t="inlineStr">
        <is>
          <t>[(6, 10), (6, 32), (6, 39), (6, 41), (6, 65), (6, 74), (6, 82), (26, 10), (26, 16), (26, 32), (26, 34), (26, 36), (26, 39), (26, 41), (26, 59), (26, 65), (26, 74), (26, 76), (26, 81), (26, 82), (26, 90), (28, 10), (28, 16), (28, 32), (28, 34), (28, 36), (28, 39), (28, 41), (28, 59), (28, 65), (28, 74), (28, 76), (28, 82), (31, 10), (31, 16), (31, 32), (31, 34), (31, 36), (31, 39), (31, 41), (31, 59), (31, 65), (31, 74), (31, 76), (31, 81), (31, 82), (31, 90), (35, 10), (35, 16), (35, 32), (35, 34), (35, 36), (35, 39), (35, 41), (35, 65), (35, 74), (35, 76), (35, 82), (37, 10), (37, 16), (37, 32), (37, 34), (37, 36), (37, 39), (37, 41), (37, 59), (37, 65), (37, 74), (37, 76), (37, 81), (37, 82), (37, 90), (38, 10), (38, 82), (42, 10), (42, 16), (42, 32), (42, 34), (42, 36), (42, 39), (42, 41), (42, 59), (42, 65), (42, 74), (42, 81), (42, 82), (42, 90), (44, 10), (44, 32), (44, 36), (44, 39), (44, 41), (44, 65), (44, 74), (44, 82), (48, 10), (48, 39), (48, 65), (48, 74), (48, 82), (49, 10), (49, 32), (49, 39), (49, 41), (49, 65), (49, 74), (49, 82), (55, 10), (55, 16), (55, 32), (55, 34), (55, 36), (55, 39), (55, 41), (55, 65), (55, 74), (55, 82), (56, 10), (56, 32), (56, 36), (56, 39), (56, 41), (56, 65), (56, 74), (56, 82), (57, 10), (57, 82), (58, 10), (58, 74), (58, 82), (60, 10), (60, 39), (60, 65), (60, 74), (60, 82), (64, 10), (64, 16), (64, 32), (64, 34), (64, 36), (64, 39), (64, 41), (64, 59), (64, 65), (64, 74), (64, 76), (64, 81), (64, 82), (67, 10), (67, 16), (67, 32), (67, 34), (67, 36), (67, 39), (67, 41), (67, 65), (67, 74), (67, 76), (67, 82), (69, 10), (69, 74), (78, 10), (78, 39), (78, 65), (78, 74), (78, 82), (79, 10), (79, 16), (79, 32), (79, 34), (79, 36), (79, 39), (79, 41), (79, 59), (79, 65), (79, 74), (79, 76), (79, 81), (79, 82), (79, 90), (80, 10), (80, 32), (80, 36), (80, 39), (80, 41), (80, 65), (80, 74), (80, 82), (83, 10), (83, 16), (83, 32), (83, 34), (83, 36), (83, 39), (83, 41), (83, 59), (83, 65), (83, 74), (83, 76), (83, 81), (83, 82), (83, 90), (85, 10), (85, 16), (85, 32), (85, 34), (85, 36), (85, 39), (85, 41), (85, 59), (85, 65), (85, 74), (85, 76), (85, 81), (85, 82), (85, 90), (89, 10), (89, 16), (89, 32), (89, 34), (89, 36), (89, 39), (89, 41), (89, 59), (89, 65), (89, 74), (89, 76), (89, 81), (89, 82), (89, 90)]</t>
        </is>
      </c>
      <c r="N39" t="n">
        <v>826</v>
      </c>
      <c r="O39" t="n">
        <v>0.5</v>
      </c>
      <c r="P39" t="n">
        <v>0.95</v>
      </c>
      <c r="Q39" t="n">
        <v>3</v>
      </c>
      <c r="R39" t="n">
        <v>10000</v>
      </c>
      <c r="S39" t="inlineStr">
        <is>
          <t>06/05/2024, 15:40:49</t>
        </is>
      </c>
      <c r="T39" s="3">
        <f>hyperlink("https://spiral.technion.ac.il/results/MTAwMDAwNw==/38/GOResultsPROCESS","link")</f>
        <v/>
      </c>
      <c r="U39" t="inlineStr">
        <is>
          <t>['GO:0009414:response to water deprivation (qval2.49E-9)', 'GO:0009415:response to water (qval1.96E-9)', 'GO:0042221:response to chemical (qval3.42E-9)', 'GO:0097305:response to alcohol (qval4.15E-9)', 'GO:0050896:response to stimulus (qval2.12E-8)', 'GO:0009737:response to abscisic acid (qval5.84E-8)', 'GO:0006950:response to stress (qval8.11E-8)', 'GO:0001101:response to acid chemical (qval7.13E-8)', 'GO:0009628:response to abiotic stimulus (qval6.52E-8)', 'GO:0033993:response to lipid (qval1.44E-7)', 'GO:1901700:response to oxygen-containing compound (qval4.37E-7)', 'GO:0010035:response to inorganic substance (qval1.23E-6)', 'GO:0010033:response to organic substance (qval6.5E-6)', 'GO:0009725:response to hormone (qval1.79E-5)', 'GO:0009719:response to endogenous stimulus (qval3.41E-5)', 'GO:0009266:response to temperature stimulus (qval2.01E-4)', 'GO:0009636:response to toxic substance (qval2.97E-4)', 'GO:0009409:response to cold (qval4.54E-4)', 'GO:0006979:response to oxidative stress (qval1.11E-3)', 'GO:0006470:protein dephosphorylation (qval1.36E-3)', 'GO:0006796:phosphate-containing compound metabolic process (qval1.56E-3)', 'GO:0006970:response to osmotic stress (qval2.06E-3)', 'GO:0006793:phosphorus metabolic process (qval3.08E-3)', 'GO:1901564:organonitrogen compound metabolic process (qval6.43E-3)', 'GO:0009611:response to wounding (qval7.08E-3)', 'GO:0006464:cellular protein modification process (qval1E-2)', 'GO:0036211:protein modification process (qval9.65E-3)', 'GO:0070887:cellular response to chemical stimulus (qval1.03E-2)', 'GO:0016311:dephosphorylation (qval1.54E-2)', 'GO:0044282:small molecule catabolic process (qval1.79E-2)', 'GO:0001666:response to hypoxia (qval2.17E-2)', 'GO:0009651:response to salt stress (qval2.13E-2)', 'GO:0016310:phosphorylation (qval2.12E-2)', 'GO:0010150:leaf senescence (qval2.21E-2)', 'GO:0036293:response to decreased oxygen levels (qval2.21E-2)', 'GO:0070482:response to oxygen levels (qval2.36E-2)', 'GO:0071456:cellular response to hypoxia (qval2.71E-2)', 'GO:0036294:cellular response to decreased oxygen levels (qval2.91E-2)', 'GO:0071453:cellular response to oxygen levels (qval2.97E-2)', 'GO:0090693:plant organ senescence (qval3.05E-2)', 'GO:0044267:cellular protein metabolic process (qval3.05E-2)', 'GO:0009072:aromatic amino acid family metabolic process (qval3.72E-2)', 'GO:0051716:cellular response to stimulus (qval3.86E-2)', 'GO:0008150:biological_process (qval4.7E-2)', 'GO:0016054:organic acid catabolic process (qval5.26E-2)', 'GO:0046395:carboxylic acid catabolic process (qval5.14E-2)', 'GO:0043412:macromolecule modification (qval5.83E-2)', 'GO:0006468:protein phosphorylation (qval5.89E-2)', 'GO:0009968:negative regulation of signal transduction (qval6.71E-2)', 'GO:0006559:L-phenylalanine catabolic process (qval7.23E-2)', 'GO:1902222:erythrose 4-phosphate/phosphoenolpyruvate family amino acid catabolic process (qval7.09E-2)', 'GO:0023057:negative regulation of signaling (qval7.35E-2)', 'GO:0010648:negative regulation of cell communication (qval7.21E-2)', 'GO:0006558:L-phenylalanine metabolic process (qval7.48E-2)', 'GO:1902221:erythrose 4-phosphate/phosphoenolpyruvate family amino acid metabolic process (qval7.34E-2)', 'GO:0006790:sulfur compound metabolic process (qval7.81E-2)', 'GO:0007568:aging (qval7.93E-2)', 'GO:0019752:carboxylic acid metabolic process (qval8.28E-2)', 'GO:0009635:response to herbicide (qval8.32E-2)', 'GO:0046854:phosphatidylinositol phosphorylation (qval8.18E-2)', 'GO:0046834:lipid phosphorylation (qval8.04E-2)', 'GO:1905958:negative regulation of cellular response to alcohol (qval8.54E-2)', 'GO:1901420:negative regulation of response to alcohol (qval8.4E-2)', 'GO:0009788:negative regulation of abscisic acid-activated signaling pathway (qval8.27E-2)']</t>
        </is>
      </c>
      <c r="V39" s="3">
        <f>hyperlink("https://spiral.technion.ac.il/results/MTAwMDAwNw==/38/GOResultsFUNCTION","link")</f>
        <v/>
      </c>
      <c r="W39" t="inlineStr">
        <is>
          <t>['GO:0004722:protein serine/threonine phosphatase activity (qval9.34E-5)', 'GO:0004721:phosphoprotein phosphatase activity (qval4.04E-3)', 'GO:0016791:phosphatase activity (qval1.76E-1)', 'GO:0042578:phosphoric ester hydrolase activity (qval2.1E-1)', 'GO:0016301:kinase activity (qval3.65E-1)', 'GO:0140096:catalytic activity, acting on a protein (qval3.56E-1)', 'GO:0016307:phosphatidylinositol phosphate kinase activity (qval3.61E-1)', 'GO:0008420:RNA polymerase II CTD heptapeptide repeat phosphatase activity (qval3.16E-1)', 'GO:0016773:phosphotransferase activity, alcohol group as acceptor (qval2.94E-1)']</t>
        </is>
      </c>
      <c r="X39" s="3">
        <f>hyperlink("https://spiral.technion.ac.il/results/MTAwMDAwNw==/38/GOResultsCOMPONENT","link")</f>
        <v/>
      </c>
      <c r="Y39" t="inlineStr">
        <is>
          <t>['GO:0005737:cytoplasm (qval2.72E-2)', 'GO:1903293:phosphatase complex (qval7.99E-2)', 'GO:0008287:protein serine/threonine phosphatase complex (qval5.32E-2)', 'GO:0005829:cytosol (qval6.25E-2)']</t>
        </is>
      </c>
    </row>
    <row r="40">
      <c r="A40" s="1" t="n">
        <v>39</v>
      </c>
      <c r="B40" t="n">
        <v>22284</v>
      </c>
      <c r="C40" t="n">
        <v>4255</v>
      </c>
      <c r="D40" t="n">
        <v>91</v>
      </c>
      <c r="E40" t="n">
        <v>8190</v>
      </c>
      <c r="F40" t="n">
        <v>629</v>
      </c>
      <c r="G40" t="n">
        <v>3269</v>
      </c>
      <c r="H40" t="n">
        <v>66</v>
      </c>
      <c r="I40" t="n">
        <v>257</v>
      </c>
      <c r="J40" s="2" t="n">
        <v>-2811</v>
      </c>
      <c r="K40" t="n">
        <v>0.361</v>
      </c>
      <c r="L40" t="inlineStr">
        <is>
          <t>ABA3,ABCB1,ABCI19,ABF4,ABI1,ABR1,ACS10,ADA2A,ADT3,AE7,AGD14,AGL18,AGL27,AGP15,AGP21,AHK3,AHL,AHL1,AHL17,AHL2,AIRP1,AL4,ALB3,ALDH2B7,ALDH3I1,ALMT9,AMT2,ANAC083,APS1,ARAC10,ARD4,ARF14,ARF5,ARI1,ASF1A,AT1G01350,AT1G01990,AT1G05120,AT1G06550,AT1G06630,AT1G07200,AT1G07870,AT1G08210,AT1G08845,AT1G12830,AT1G13195,AT1G13360,AT1G15030,AT1G15415,AT1G15420,AT1G15430,AT1G15800,AT1G16320,AT1G16520,AT1G17665,AT1G19540,AT1G21160,AT1G21830,AT1G24267,AT1G26580,AT1G27300,AT1G27385,AT1G28190,AT1G28580,AT1G28680,AT1G30320,AT1G33110,AT1G33780,AT1G34300,AT1G48450,AT1G49590,AT1G50570,AT1G50590,AT1G54260,AT1G54570,AT1G55280,AT1G55530,AT1G55680,AT1G56145,AT1G60730,AT1G60750,AT1G61980,AT1G63720,AT1G63840,AT1G64610,AT1G64840,AT1G65030,AT1G66880,AT1G67210,AT1G69250,AT1G69760,AT1G71240,AT1G71310,AT1G71710,AT1G71720,AT1G71840,AT1G73390,AT1G75170,AT1G76810,AT1G77930,AT1G79020,AT2G01818,AT2G02370,AT2G03470,AT2G04400,AT2G14850,AT2G15695,AT2G16900,AT2G17240,AT2G17760,AT2G18090,AT2G18860,AT2G19270,AT2G19490,AT2G20410,AT2G20560,AT2G20920,AT2G20940,AT2G22360,AT2G22680,AT2G22880,AT2G24100,AT2G25690,AT2G26030,AT2G26920,AT2G29970,AT2G30550,AT2G30720,AT2G31130,AT2G32090,AT2G32240,AT2G34750,AT2G35410,AT2G36835,AT2G37150,AT2G38240,AT2G38370,AT2G38410,AT2G39100,AT2G40780,AT2G42975,AT2G43120,AT2G44200,AT2G46080,AT2G46735,AT2G47420,AT2G47710,AT2G47820,AT2G47950,AT3G01310,AT3G02480,AT3G03150,AT3G03970,AT3G04650,AT3G06620,AT3G07760,AT3G07870,AT3G07910,AT3G09010,AT3G09085,AT3G09100,AT3G10020,AT3G10250,AT3G10970,AT3G11960,AT3G13430,AT3G13910,AT3G14075,AT3G14200,AT3G15351,AT3G15770,AT3G15780,AT3G16190,AT3G16800,AT3G17670,AT3G19990,AT3G20490,AT3G22530,AT3G25840,AT3G25910,AT3G26920,AT3G43230,AT3G47120,AT3G47490,AT3G47550,AT3G50910,AT3G51500,AT3G52870,AT3G53540,AT3G56680,AT3G57120,AT3G57740,AT3G57750,AT3G57760,AT3G58030,AT3G59840,AT3G60450,AT3G60810,AT3G62190,AT3G62860,AT4G01960,AT4G02880,AT4G03180,AT4G10080,AT4G11175,AT4G15120,AT4G16530,AT4G16765,AT4G17410,AT4G17900,AT4G18280,AT4G19190,AT4G20320,AT4G20480,AT4G21580,AT4G22530,AT4G22610,AT4G24200,AT4G24380,AT4G25680,AT4G26190,AT4G27620,AT4G28300,AT4G30240,AT4G30350,AT4G30530,AT4G30630,AT4G31390,AT4G31510,AT4G31860,AT4G33540,AT4G33565,AT4G33890,AT4G33905,AT4G33940,AT4G34280,AT4G37440,AT4G38060,AT4G38810,AT5G01960,AT5G02230,AT5G03560,AT5G03970,AT5G04760,AT5G05100,AT5G05600,AT5G06110,AT5G06280,AT5G08230,AT5G11840,AT5G12010,AT5G12190,AT5G13590,AT5G14105,AT5G16010,AT5G16110,AT5G16120,AT5G16650,AT5G17210,AT5G17840,AT5G18040,AT5G18400,AT5G19430,AT5G19440,AT5G20600,AT5G20610,AT5G21090,AT5G21280,AT5G23680,AT5G24690,AT5G24890,AT5G27750,AT5G35320,AT5G35732,AT5G38895,AT5G40700,AT5G41020,AT5G41350,AT5G42050,AT5G42940,AT5G43260,AT5G46190,AT5G46710,AT5G46780,AT5G47860,AT5G48340,AT5G48590,AT5G49665,AT5G51830,AT5G52050,AT5G54170,AT5G56240,AT5G57887,AT5G57910,AT5G58200,AT5G58620,AT5G58787,AT5G59790,AT5G62350,AT5G65490,AT5G66052,AT5G66540,AT5G67600,ATB2,ATG12A,ATG8B,ATJ10,ATJ3,ATL45,ATL65,ATL74,ATMYB65,ATN1,ATRAD4,ATRPAC43,ATTIL,AZG1', "B''ALPHA", 'BAM4,BETA-OHASE 1,BGLU10,BGLU46,BHLH104,BHLH25,BHLH7,BIR1,BPC1,BPC6,BPM3,BPS1,BRD4,CAD5,CAT1,CBL4,CBP60A,CBP60C,CBSDUF3,CBSX2,CCA1,CCOAOMT1,CDF2,CFIS1,CIPK26,CKB1,CKL13,CML45,CMTA6,CNGC10,COL9,COR47,COX17-1,CP12-3,CP5,CPK13,CRK28,CRK29,CSN7,CYP28,CYP73A5,CYP94B3,CYP98A3,D14,DBR1,DEK1,DI19-2,DRB2,DREB2E,DRP1E,ECT4,EIL3,ELF3,EMB1241,EMB2769,EMF1,EML1,ERD10,ERF070,ERF106,ERF113,ERF114,ERF12,ERF3,FES1,FKBP18,FLD,FRS2,FRS7,Fes1A,GAD2,GDPD4,GID1C,GPK1,GPX1,GRXS16,GSH2,GSTU17,GSTU24,GSTU4,GSTU6,GT-3A,GT-3B,GTB1,GTE11,GUN1,HISN1B,HMA5,HOP2,HSFA4A,HSP70-3,HST,HVA22D,IAA13,IBR3,IDD1,ILL4,IMDH3,IQD23,ISCA,ISU1,JAR1,KIN1,KIN2,KING1,KIWI,KRP6,LACS8,LBD16,LCAT4,LECRK71,LOG1,LOG2,LPA1,LPP3,LRP1,LSH9,LSM1B,LSU3,LTI78,LUG,MAPKKK13,MAPKKK15,MAPKKK17,MBD1,MED19A,MED33A,MED37C,MEE14,MGD1,MIP1,ML4,MLO8,MORF3,MPK18,MRB1,MRPL11,MRS2-1,MSL10,MSR4,MTM1,MTM2,MYB33,MYB3R-3,MYB73,MYOB1,NAC001,NAC019,NBP35,NET1D,NFYA3,NFYA9,NFYB1,NFYB8,NPF1.3,NPF2.10,NPF8.1,NPGR2,NPL41,NRPB6A,NRPB7,NTL9,NTMC2T5.1,NUA,OBE1,OBE3,OCT4,OCT6,OEP37,OR23,PAH1,PCO5,PDC2,PDS1,PEPR1,PEX12,PEX3-2,PIP2-3,PIP5K1,PIP5K9,PLC4,POT6,PP2A11,PP2A13,PPC3-1.2,PPC6-1,PRN1,PRS1,PSK3,PSK5,PSKR1,PUB27,PUB43,PUB7,PVA41,PYM,Phox4,QS,RABB1B,RAN1,RAP2-12,RAP2-4,RAP2-6,RAP2-9,RAV2,RBP1,RCI2A,RD19A,RD2,RH13,RH42,RHA2B,RIE1,RLK4,RMA1,RRF,RSZ21,RVE4,SAG21,SAP12,SAP4,SAP5,SAT3,SAT5,SBP1,SCAB1,SCE1,SCL5,SCO2,SD31,SDRB,SEC,SEN1,SFH5,SHM7,SK1,SKIP,SKIP22,SKIP5,SMP1,SMP2,SPE2,SPHK2,SPL16,SPL6,SR30,SSP5,STN1,STP13,SUS2,SVB,TAF13,TAF7,TATB,TBL10,TBP2,TFIIA-S,TGA5,TIC20-II,TIC22,TIFY5A,TOC159,TOC33,TOM9-1,TOPP3,TPR10,TPS11,TPS8,TRP1,TSB1,U2AF35A,U2AF65A,UBC3,UBL5,UBP18,UBP23,UBP24,UBQ10,UGT71C5,UGT72B1,UGT87A2,UGT89A2,UGT89B1,UNE1,UNE12,VIK,VIP1,VIP2,VOZ1,VPS28-2,WAKL14,WRKY19,WRKY2,WRKY23,WRKY32,WRKY39,WRKY4,WRKY48,WVD2,XBAT31,XERO2,XI-1,Z-ISO,ZAT6,ZDS1,ZEP,ZF14,ZIF1,emb1303,emb1441,emb2444</t>
        </is>
      </c>
      <c r="M40" t="inlineStr">
        <is>
          <t>[(0, 46), (0, 53), (2, 11), (2, 18), (2, 22), (2, 46), (2, 47), (2, 53), (4, 46), (4, 53), (6, 10), (6, 11), (6, 14), (6, 18), (6, 22), (6, 46), (6, 47), (6, 53), (6, 62), (6, 65), (6, 82), (7, 11), (7, 18), (7, 22), (7, 46), (7, 47), (7, 53), (12, 46), (12, 53), (15, 46), (20, 46), (20, 53), (21, 46), (21, 53), (25, 46), (25, 53), (26, 18), (26, 46), (26, 53), (28, 18), (28, 46), (28, 53), (31, 10), (31, 11), (31, 14), (31, 16), (31, 18), (31, 22), (31, 23), (31, 24), (31, 34), (31, 36), (31, 39), (31, 41), (31, 46), (31, 47), (31, 53), (31, 62), (31, 65), (31, 66), (31, 72), (31, 74), (31, 76), (31, 81), (31, 82), (31, 84), (31, 86), (31, 87), (31, 90), (35, 11), (35, 14), (35, 18), (35, 22), (35, 46), (35, 47), (35, 53), (37, 11), (37, 18), (37, 22), (37, 46), (37, 47), (37, 53), (40, 46), (40, 53), (42, 18), (42, 46), (42, 53), (44, 46), (44, 53), (48, 10), (48, 11), (48, 14), (48, 18), (48, 22), (48, 46), (48, 47), (48, 53), (48, 62), (48, 65), (48, 82), (49, 10), (49, 11), (49, 14), (49, 18), (49, 22), (49, 46), (49, 47), (49, 53), (49, 62), (49, 65), (49, 82), (55, 18), (55, 46), (55, 53), (56, 10), (56, 11), (56, 14), (56, 18), (56, 22), (56, 46), (56, 47), (56, 53), (56, 62), (56, 65), (56, 82), (57, 11), (57, 18), (57, 22), (57, 46), (57, 47), (57, 53), (58, 53), (60, 11), (60, 18), (60, 22), (60, 46), (60, 53), (63, 11), (63, 46), (63, 53), (64, 11), (64, 18), (64, 46), (64, 53), (67, 10), (67, 11), (67, 14), (67, 18), (67, 22), (67, 46), (67, 47), (67, 53), (67, 62), (67, 65), (67, 72), (67, 82), (67, 86), (69, 11), (69, 18), (69, 22), (69, 46), (69, 47), (69, 53), (70, 46), (70, 53), (73, 46), (73, 53), (78, 46), (78, 53), (79, 10), (79, 11), (79, 14), (79, 16), (79, 18), (79, 22), (79, 23), (79, 24), (79, 34), (79, 36), (79, 39), (79, 41), (79, 46), (79, 47), (79, 53), (79, 62), (79, 65), (79, 66), (79, 72), (79, 74), (79, 76), (79, 81), (79, 82), (79, 86), (79, 87), (79, 90), (80, 46), (80, 53), (83, 11), (83, 18), (83, 22), (83, 46), (83, 53), (85, 10), (85, 11), (85, 14), (85, 16), (85, 18), (85, 22), (85, 23), (85, 24), (85, 34), (85, 36), (85, 39), (85, 41), (85, 46), (85, 47), (85, 53), (85, 54), (85, 62), (85, 65), (85, 66), (85, 72), (85, 74), (85, 76), (85, 81), (85, 82), (85, 86), (85, 87), (85, 90), (88, 53), (89, 10), (89, 11), (89, 14), (89, 16), (89, 18), (89, 22), (89, 23), (89, 24), (89, 34), (89, 36), (89, 39), (89, 41), (89, 46), (89, 47), (89, 53), (89, 62), (89, 65), (89, 66), (89, 72), (89, 74), (89, 76), (89, 81), (89, 82), (89, 84), (89, 86), (89, 87), (89, 90)]</t>
        </is>
      </c>
      <c r="N40" t="n">
        <v>776</v>
      </c>
      <c r="O40" t="n">
        <v>0.5</v>
      </c>
      <c r="P40" t="n">
        <v>0.9</v>
      </c>
      <c r="Q40" t="n">
        <v>3</v>
      </c>
      <c r="R40" t="n">
        <v>10000</v>
      </c>
      <c r="S40" t="inlineStr">
        <is>
          <t>06/05/2024, 15:41:01</t>
        </is>
      </c>
      <c r="T40" s="3">
        <f>hyperlink("https://spiral.technion.ac.il/results/MTAwMDAwNw==/39/GOResultsPROCESS","link")</f>
        <v/>
      </c>
      <c r="U40" t="inlineStr">
        <is>
          <t>['GO:0042221:response to chemical (qval2.5E-9)', 'GO:0001101:response to acid chemical (qval1.03E-6)', 'GO:0050896:response to stimulus (qval2.84E-6)', 'GO:1901700:response to oxygen-containing compound (qval2.75E-6)', 'GO:0097305:response to alcohol (qval2.58E-6)', 'GO:0010033:response to organic substance (qval3.98E-6)', 'GO:0033993:response to lipid (qval3.96E-6)', 'GO:0009737:response to abscisic acid (qval4.28E-6)', 'GO:0009725:response to hormone (qval3.3E-5)', 'GO:0009719:response to endogenous stimulus (qval7.07E-5)', 'GO:0009414:response to water deprivation (qval1.01E-4)', 'GO:0009628:response to abiotic stimulus (qval1.13E-4)', 'GO:0006970:response to osmotic stress (qval1.06E-4)', 'GO:0009415:response to water (qval1.13E-4)', 'GO:0006950:response to stress (qval1.86E-4)', 'GO:0000398:mRNA splicing, via spliceosome (qval5.81E-4)', 'GO:0000377:RNA splicing, via transesterification reactions with bulged adenosine as nucleophile (qval9.24E-4)', 'GO:0000375:RNA splicing, via transesterification reactions (qval8.73E-4)', 'GO:1901562:response to paraquat (qval9.64E-4)', 'GO:0008380:RNA splicing (qval5.14E-3)', 'GO:0009805:coumarin biosynthetic process (qval6.23E-3)', 'GO:0010035:response to inorganic substance (qval6.49E-3)', 'GO:0006397:mRNA processing (qval6.53E-3)', 'GO:0009266:response to temperature stimulus (qval7.58E-3)', 'GO:1902074:response to salt (qval8.13E-3)', 'GO:0031323:regulation of cellular metabolic process (qval8.31E-3)', 'GO:2000112:regulation of cellular macromolecule biosynthetic process (qval9.8E-3)', 'GO:0010556:regulation of macromolecule biosynthetic process (qval1.19E-2)', 'GO:1903506:regulation of nucleic acid-templated transcription (qval1.41E-2)', 'GO:0006355:regulation of transcription, DNA-templated (qval1.37E-2)', 'GO:2001141:regulation of RNA biosynthetic process (qval1.35E-2)', 'GO:0016071:mRNA metabolic process (qval1.38E-2)', 'GO:0009889:regulation of biosynthetic process (qval1.37E-2)', 'GO:0031326:regulation of cellular biosynthetic process (qval1.36E-2)', 'GO:0051252:regulation of RNA metabolic process (qval1.36E-2)', 'GO:0009409:response to cold (qval1.44E-2)', 'GO:0051171:regulation of nitrogen compound metabolic process (qval1.52E-2)', 'GO:0050789:regulation of biological process (qval1.66E-2)', 'GO:0019219:regulation of nucleobase-containing compound metabolic process (qval1.89E-2)', 'GO:0048583:regulation of response to stimulus (qval2.28E-2)', 'GO:0009635:response to herbicide (qval2.57E-2)', 'GO:0009651:response to salt stress (qval3.1E-2)', 'GO:0019222:regulation of metabolic process (qval3.36E-2)', 'GO:0009636:response to toxic substance (qval3.34E-2)', 'GO:0080090:regulation of primary metabolic process (qval3.63E-2)', 'GO:0010468:regulation of gene expression (qval3.88E-2)', 'GO:0009804:coumarin metabolic process (qval5.21E-2)', 'GO:0050794:regulation of cellular process (qval5.7E-2)', 'GO:0070647:protein modification by small protein conjugation or removal (qval6.63E-2)', 'GO:0009808:lignin metabolic process (qval7.71E-2)', 'GO:0060255:regulation of macromolecule metabolic process (qval7.58E-2)']</t>
        </is>
      </c>
      <c r="V40" s="3">
        <f>hyperlink("https://spiral.technion.ac.il/results/MTAwMDAwNw==/39/GOResultsFUNCTION","link")</f>
        <v/>
      </c>
      <c r="W40" t="inlineStr">
        <is>
          <t>['GO:0005515:protein binding (qval3.72E-4)', 'GO:0061630:ubiquitin protein ligase activity (qval3.54E-2)', 'GO:0061659:ubiquitin-like protein ligase activity (qval2.77E-2)', 'GO:0140110:transcription regulator activity (qval2.27E-2)', 'GO:0042802:identical protein binding (qval3.38E-2)', 'GO:0019787:ubiquitin-like protein transferase activity (qval9.49E-2)', 'GO:0004842:ubiquitin-protein transferase activity (qval1.66E-1)', 'GO:0036002:pre-mRNA binding (qval1.92E-1)', 'GO:0003677:DNA binding (qval2.37E-1)', 'GO:0016412:serine O-acyltransferase activity (qval2.35E-1)', 'GO:0000386:second spliceosomal transesterification activity (qval2.13E-1)', 'GO:0009001:serine O-acetyltransferase activity (qval1.96E-1)']</t>
        </is>
      </c>
      <c r="X40" s="3">
        <f>hyperlink("https://spiral.technion.ac.il/results/MTAwMDAwNw==/39/GOResultsCOMPONENT","link")</f>
        <v/>
      </c>
      <c r="Y40" t="inlineStr">
        <is>
          <t>['GO:0005634:nucleus (qval7.09E-8)', 'GO:0044464:cell part (qval8.23E-4)', 'GO:0044424:intracellular part (qval2.83E-3)', 'GO:0005829:cytosol (qval7.64E-3)', 'GO:0005681:spliceosomal complex (qval5.89E-2)']</t>
        </is>
      </c>
    </row>
    <row r="41">
      <c r="A41" s="1" t="n">
        <v>40</v>
      </c>
      <c r="B41" t="n">
        <v>22284</v>
      </c>
      <c r="C41" t="n">
        <v>4255</v>
      </c>
      <c r="D41" t="n">
        <v>91</v>
      </c>
      <c r="E41" t="n">
        <v>8190</v>
      </c>
      <c r="F41" t="n">
        <v>393</v>
      </c>
      <c r="G41" t="n">
        <v>2068</v>
      </c>
      <c r="H41" t="n">
        <v>48</v>
      </c>
      <c r="I41" t="n">
        <v>238</v>
      </c>
      <c r="J41" s="2" t="n">
        <v>-2317</v>
      </c>
      <c r="K41" t="n">
        <v>0.364</v>
      </c>
      <c r="L41" t="inlineStr">
        <is>
          <t>AAE3,ABI1,ABI2,ACX1,ADT3,AFP3,AHK3,ALDH7B4,AML3,AMT2,ANAC083,APR1,APS1,APUM5,AR791,ARSK1,AT1G02610,AT1G02890,AT1G03740,AT1G04770,AT1G08315,AT1G13195,AT1G13360,AT1G13990,AT1G16320,AT1G19400,AT1G21580,AT1G22470,AT1G22930,AT1G23040,AT1G23440,AT1G25550,AT1G25682,AT1G26580,AT1G27290,AT1G28190,AT1G32120,AT1G34300,AT1G53050,AT1G53560,AT1G55680,AT1G56140,AT1G60730,AT1G61690,AT1G61890,AT1G62370,AT1G62840,AT1G66760,AT1G66880,AT1G68660,AT1G71240,AT1G71950,AT1G73920,AT1G76070,AT1G78070,AT1G78420,AT2G04400,AT2G06025,AT2G16710,AT2G16790,AT2G18860,AT2G20920,AT2G23090,AT2G23120,AT2G24100,AT2G25460,AT2G27830,AT2G30550,AT2G31130,AT2G32140,AT2G32150,AT2G33700,AT2G36220,AT2G38410,AT2G40095,AT2G41870,AT2G42750,AT2G43540,AT3G01430,AT3G02480,AT3G05165,AT3G06620,AT3G07565,AT3G07700,AT3G09085,AT3G10020,AT3G11340,AT3G19030,AT3G21710,AT3G22530,AT3G25840,AT3G43230,AT3G47120,AT3G47160,AT3G47550,AT3G47680,AT3G48050,AT3G49590,AT3G50910,AT3G51890,AT3G52105,AT3G52710,AT3G57750,AT3G59210,AT3G59710,AT3G60300,AT3G60690,AT3G62190,AT3G62920,AT4G01960,AT4G02920,AT4G03260,AT4G09150,AT4G13180,AT4G13530,AT4G17140,AT4G17840,AT4G19140,AT4G21580,AT4G22530,AT4G23050,AT4G26060,AT4G27020,AT4G28260,AT4G29950,AT4G30240,AT4G30390,AT4G30490,AT4G31860,AT4G32440,AT4G32480,AT4G33467,AT4G33540,AT4G33565,AT4G34140,AT4G34920,AT4G38060,AT4G38980,AT5G01850,AT5G02230,AT5G03230,AT5G03380,AT5G03560,AT5G03905,AT5G04020,AT5G04250,AT5G05600,AT5G07890,AT5G08535,AT5G12190,AT5G12340,AT5G12400,AT5G13590,AT5G14105,AT5G16680,AT5G17460,AT5G18130,AT5G18400,AT5G19230,AT5G19440,AT5G19855,AT5G21280,AT5G25280,AT5G25520,AT5G26770,AT5G27760,AT5G35320,AT5G40340,AT5G41170,AT5G41350,AT5G42390,AT5G43260,AT5G43560,AT5G46780,AT5G47860,AT5G53050,AT5G53330,AT5G53440,AT5G54300,AT5G57035,AT5G57040,AT5G57860,AT5G57910,AT5G58787,AT5G58800,AT5G61820,AT5G64170,AT5G64250,ATCOL4,ATG12A,ATG18F,ATG8B,ATG8E,ATG8F,ATG8H,ATHB-6,ATJ10,ATJ20,ATNAC2,ATTIL,ATY1', "B''ALPHA", "B'ETA", 'BAM4,BAP1,BBX20,BCA6,BGLU46,BHLH125,BIG,BIL4,BPS1,BZIP25,CAD1,CAF1-6,CAS,CBL4,CHIP,CIPK10,CIPK14,CIPK15,CIPK6,CKL13,CLC-A,CMTA5,COAE,COL13,COL5,COL9,COX17-1,COX19-2,CRY2,CXE12,CYP72A15,CYP94B3,DOT2,DREB2E,EBF2,ECI1,EIL3,ERD10,ERF113,ERF3,ERF4,EXL4,FAB1A,FCA,FRS7,Fes1A,GDPD4,GLYK,GPDHC1,GPK1,GPX6,GRXC6,GSTF8,GSTU24,GSTU8,HAB1,HACL,HAT22,HGO,HIPP25,HISN1B,HSFA4C,IAA16,ILL4,ILR1,INVC,IQD22,ISCA,ISPH,IVD,KING1,KNAT3,KRP1,LEA4-5,LOG2,LOG7,LON2,LSU3,MAP3KA,MAPKKK13,MAPKKK17,MBD1,MBD10,MCCA,MED19A,MED26B,MIP1,ML1,ML4,MSR4,MSRB1,NAC055,NAC072,NBP35,NET1D,NF-YC11,NLP7,NTMC2T5.1,NUDT17,NUDT18,OBE1,P4H9,PAHX,PAPS2,PDS1,PEPR1,PER62,PEX3-2,PIP5K1,PIP5K9,PNC2,POT6,PRS1,PVA41,PYL5,PYM,Phox4,RAP2-4,RAP2-6,RAP2-9,RHA1A,RIE1,RIN2,RMA1,RPL10C,RTFL17,RVE2,SAC2,SAP3,SAP4,SAP5,SAP6,SAP7,SAP9,SAT32,SDP1,SEC1B,SFH5,SIS,SK1,SKIP,SKP2B,SMP1,SOUL-1,SPA1,SPE2,SPPL4,SR30,SSL12,SSP5,STOP1,STP13,SYP21,TEM1,TFB1-3,TGA1,TGA10,TGA9,TIM14-3,TLP1,TOM20-4,TOPP3,TOPP8,TPS10,TPS11,TPS8,TRB2,TSB1,TULP1,TULP9,TXR1,TZP,UBC3,UBL5,UBQ3,UGT72B1,UGT73C3,UPF3,WAKL14,WAP,WRKY19,WRKY4,XDH1,XERO2,XI-1,XTH30,ZEP,ZHD11,ZIFL1,emb1441</t>
        </is>
      </c>
      <c r="M41" t="inlineStr">
        <is>
          <t>[(2, 1), (6, 1), (6, 8), (6, 10), (6, 24), (6, 39), (6, 65), (6, 82), (7, 1), (13, 1), (13, 8), (13, 39), (13, 65), (13, 82), (25, 1), (25, 8), (25, 10), (25, 39), (25, 65), (25, 82), (26, 1), (26, 8), (26, 10), (26, 16), (26, 24), (26, 27), (26, 34), (26, 39), (26, 43), (26, 65), (26, 74), (26, 81), (26, 82), (26, 90), (28, 1), (28, 8), (28, 10), (28, 24), (28, 39), (28, 65), (28, 82), (30, 1), (30, 8), (30, 39), (30, 65), (31, 1), (31, 8), (31, 10), (31, 16), (31, 24), (31, 27), (31, 34), (31, 39), (31, 43), (31, 65), (31, 74), (31, 81), (31, 82), (31, 90), (35, 1), (35, 8), (35, 10), (35, 24), (35, 39), (35, 65), (35, 82), (37, 1), (37, 8), (37, 10), (37, 16), (37, 24), (37, 27), (37, 39), (37, 65), (37, 74), (37, 82), (37, 90), (38, 1), (38, 8), (38, 10), (38, 39), (38, 65), (38, 82), (40, 8), (42, 1), (42, 8), (42, 10), (42, 16), (42, 24), (42, 27), (42, 39), (42, 43), (42, 65), (42, 81), (42, 82), (42, 90), (44, 1), (44, 8), (44, 10), (44, 24), (44, 39), (44, 65), (44, 82), (48, 1), (48, 8), (48, 39), (48, 65), (49, 1), (49, 8), (49, 10), (49, 24), (49, 39), (49, 65), (49, 82), (51, 1), (51, 8), (51, 39), (51, 65), (54, 39), (55, 1), (55, 8), (55, 10), (55, 24), (55, 39), (55, 65), (55, 81), (55, 82), (56, 1), (56, 8), (56, 10), (56, 39), (56, 65), (56, 82), (57, 1), (57, 8), (57, 10), (57, 24), (57, 39), (57, 65), (57, 82), (58, 1), (58, 8), (58, 10), (58, 39), (58, 65), (58, 82), (60, 8), (64, 1), (64, 8), (64, 10), (64, 16), (64, 24), (64, 27), (64, 32), (64, 34), (64, 39), (64, 43), (64, 65), (64, 74), (64, 81), (64, 82), (64, 90), (67, 1), (67, 8), (67, 10), (67, 24), (67, 39), (67, 65), (67, 82), (69, 8), (78, 1), (78, 8), (78, 10), (78, 39), (78, 65), (78, 82), (79, 1), (79, 8), (79, 10), (79, 16), (79, 24), (79, 27), (79, 34), (79, 39), (79, 43), (79, 65), (79, 74), (79, 81), (79, 82), (79, 90), (80, 1), (80, 8), (80, 10), (80, 24), (80, 39), (80, 65), (80, 82), (83, 1), (83, 8), (83, 10), (83, 16), (83, 24), (83, 27), (83, 34), (83, 39), (83, 43), (83, 65), (83, 74), (83, 81), (83, 82), (83, 90), (85, 1), (85, 8), (85, 10), (85, 16), (85, 24), (85, 27), (85, 34), (85, 39), (85, 43), (85, 65), (85, 74), (85, 81), (85, 82), (85, 90), (89, 1), (89, 8), (89, 10), (89, 16), (89, 24), (89, 27), (89, 34), (89, 39), (89, 65), (89, 74), (89, 81), (89, 82), (89, 90)]</t>
        </is>
      </c>
      <c r="N41" t="n">
        <v>6163</v>
      </c>
      <c r="O41" t="n">
        <v>0.5</v>
      </c>
      <c r="P41" t="n">
        <v>0.95</v>
      </c>
      <c r="Q41" t="n">
        <v>3</v>
      </c>
      <c r="R41" t="n">
        <v>10000</v>
      </c>
      <c r="S41" t="inlineStr">
        <is>
          <t>06/05/2024, 15:41:13</t>
        </is>
      </c>
      <c r="T41" s="3">
        <f>hyperlink("https://spiral.technion.ac.il/results/MTAwMDAwNw==/40/GOResultsPROCESS","link")</f>
        <v/>
      </c>
      <c r="U41" t="inlineStr">
        <is>
          <t>['GO:0042221:response to chemical (qval7.5E-9)', 'GO:0009414:response to water deprivation (qval8.69E-6)', 'GO:0001101:response to acid chemical (qval6.78E-6)', 'GO:0009628:response to abiotic stimulus (qval5.36E-6)', 'GO:0009415:response to water (qval4.92E-6)', 'GO:0050896:response to stimulus (qval6.42E-6)', 'GO:0006950:response to stress (qval1.18E-4)', 'GO:0097305:response to alcohol (qval1.26E-4)', 'GO:0010035:response to inorganic substance (qval1.71E-4)', 'GO:0009737:response to abscisic acid (qval3.23E-4)', 'GO:0033993:response to lipid (qval5.64E-4)', 'GO:1901700:response to oxygen-containing compound (qval5.29E-4)', 'GO:0070887:cellular response to chemical stimulus (qval4.9E-4)', 'GO:0006970:response to osmotic stress (qval8.4E-4)', 'GO:0071453:cellular response to oxygen levels (qval8.18E-4)', 'GO:0000398:mRNA splicing, via spliceosome (qval1.02E-3)', 'GO:0070482:response to oxygen levels (qval2.75E-3)', 'GO:0071456:cellular response to hypoxia (qval2.75E-3)', 'GO:0036294:cellular response to decreased oxygen levels (qval2.94E-3)', 'GO:0000377:RNA splicing, via transesterification reactions with bulged adenosine as nucleophile (qval4.47E-3)', 'GO:0000375:RNA splicing, via transesterification reactions (qval4.26E-3)', 'GO:0009725:response to hormone (qval4.47E-3)', 'GO:0001666:response to hypoxia (qval6.71E-3)', 'GO:0009987:cellular process (qval6.67E-3)', 'GO:0009719:response to endogenous stimulus (qval6.74E-3)', 'GO:0036293:response to decreased oxygen levels (qval6.96E-3)', 'GO:0009651:response to salt stress (qval7.07E-3)', 'GO:0008380:RNA splicing (qval8.11E-3)', 'GO:0006397:mRNA processing (qval1.05E-2)', 'GO:1901564:organonitrogen compound metabolic process (qval1.24E-2)', 'GO:0019538:protein metabolic process (qval1.36E-2)', 'GO:0016054:organic acid catabolic process (qval1.42E-2)', 'GO:0046395:carboxylic acid catabolic process (qval1.38E-2)', 'GO:0010033:response to organic substance (qval1.92E-2)', 'GO:0051716:cellular response to stimulus (qval1.97E-2)', 'GO:0006464:cellular protein modification process (qval2.27E-2)', 'GO:0036211:protein modification process (qval2.21E-2)', 'GO:0006470:protein dephosphorylation (qval3.96E-2)', 'GO:0009072:aromatic amino acid family metabolic process (qval3.86E-2)', 'GO:0032922:circadian regulation of gene expression (qval4.26E-2)', 'GO:0048585:negative regulation of response to stimulus (qval6.19E-2)', 'GO:0016071:mRNA metabolic process (qval6.57E-2)', 'GO:0008152:metabolic process (qval7.07E-2)', 'GO:0044267:cellular protein metabolic process (qval7.72E-2)', 'GO:0006559:L-phenylalanine catabolic process (qval7.9E-2)', 'GO:1902222:erythrose 4-phosphate/phosphoenolpyruvate family amino acid catabolic process (qval7.72E-2)', 'GO:0044237:cellular metabolic process (qval7.62E-2)', 'GO:0048583:regulation of response to stimulus (qval8.07E-2)', 'GO:0006558:L-phenylalanine metabolic process (qval8.05E-2)', 'GO:1902221:erythrose 4-phosphate/phosphoenolpyruvate family amino acid metabolic process (qval7.89E-2)', 'GO:0006995:cellular response to nitrogen starvation (qval9.15E-2)', 'GO:0044238:primary metabolic process (qval9.25E-2)', 'GO:0071704:organic substance metabolic process (qval9.21E-2)']</t>
        </is>
      </c>
      <c r="V41" s="3">
        <f>hyperlink("https://spiral.technion.ac.il/results/MTAwMDAwNw==/40/GOResultsFUNCTION","link")</f>
        <v/>
      </c>
      <c r="W41" t="inlineStr">
        <is>
          <t>['GO:0004722:protein serine/threonine phosphatase activity (qval9.2E-3)', 'GO:0005515:protein binding (qval1.3E-1)', 'GO:0004721:phosphoprotein phosphatase activity (qval1.02E-1)', 'GO:0016307:phosphatidylinositol phosphate kinase activity (qval6.21E-1)', 'GO:0016726:oxidoreductase activity, acting on CH or CH2 groups, NAD or NADP as acceptor (qval5.51E-1)']</t>
        </is>
      </c>
      <c r="X41" s="3">
        <f>hyperlink("https://spiral.technion.ac.il/results/MTAwMDAwNw==/40/GOResultsCOMPONENT","link")</f>
        <v/>
      </c>
      <c r="Y41" t="inlineStr">
        <is>
          <t>['GO:0016604:nuclear body (qval4.5E-3)', 'GO:0005737:cytoplasm (qval3.22E-2)', 'GO:1903293:phosphatase complex (qval5.2E-2)', 'GO:0008287:protein serine/threonine phosphatase complex (qval3.9E-2)', 'GO:0044424:intracellular part (qval5.18E-2)', 'GO:0005634:nucleus (qval5.18E-2)', 'GO:0016607:nuclear speck (qval1.14E-1)']</t>
        </is>
      </c>
    </row>
    <row r="42">
      <c r="A42" s="1" t="n">
        <v>41</v>
      </c>
      <c r="B42" t="n">
        <v>22284</v>
      </c>
      <c r="C42" t="n">
        <v>4255</v>
      </c>
      <c r="D42" t="n">
        <v>91</v>
      </c>
      <c r="E42" t="n">
        <v>8190</v>
      </c>
      <c r="F42" t="n">
        <v>141</v>
      </c>
      <c r="G42" t="n">
        <v>2180</v>
      </c>
      <c r="H42" t="n">
        <v>46</v>
      </c>
      <c r="I42" t="n">
        <v>314</v>
      </c>
      <c r="J42" s="2" t="n">
        <v>-171</v>
      </c>
      <c r="K42" t="n">
        <v>0.365</v>
      </c>
      <c r="L42" t="inlineStr">
        <is>
          <t>ABCB4,ABCG34,ADG2,ALDH2C4,ALEU,ALF5,ALIS5,AMT1-1,ANN3,ANN4,AT1G13530,AT1G22750,AT1G24350,AT1G27420,AT1G28250,AT1G51850,AT1G56630,AT1G65820,AT1G65985,AT2G02610,AT2G02960,AT2G17500,AT2G21840,AT2G22170,AT2G25260,AT2G27660,AT2G31800,AT2G33510,AT2G36895,AT2G41475,AT3G05830,AT3G05920,AT3G15115,AT3G18200,AT3G21680,AT3G23180,AT3G24670,AT3G46280,AT3G46400,AT3G47670,AT3G57630,AT3G59320,AT4G01610,AT4G02370,AT4G22305,AT4G23470,AT4G23870,AT4G24310,AT4G25900,AT4G28085,AT4G29270,AT4G30550,AT4G30650,AT4G31130,AT5G02170,AT5G07360,AT5G12880,AT5G17780,AT5G19250,AT5G20050,AT5G22310,AT5G22355,AT5G25820,AT5G26010,AT5G26260,AT5G26270,AT5G28050,AT5G40210,AT5G44380,AT5G45500,AT5G45510,AT5G46060,AT5G46890,AT5G46900,AT5G52200,AT5G54850,AT5G60350,AT5G67620,BEN1,BGLU26,CERK1,CHIB1,CML18,CML9,COBL5,CRRSP6,CSLA3,CYP705A25,CYP705A5,CYP705A8,CYP734A1,CYP81D3,DTXL5,EDA18,ENT1,ERD2A,ERF112,GLN1-1,GLN2,GPX8,GRXC1,GUX3,HEMA1,HHP2,IAA14,IPK2A,JAL18,JAL34,KAT3,LOG8,LPEAT2,MEB2,MEBL,MPK15,NADK1,NIP1-1,PBP1,PER45,PER69,PIP1-1,PIP1.4,PIRL5,PME2,PME20,PPC6-7,PYD1,PYD2,RBOHC,RNS2,RTNLB8,SCPL34,SDR4,SFH8,SPP1,STR19,TOM1,UPS1,UTR2,WRKY65,WRKY69,XTH19</t>
        </is>
      </c>
      <c r="M42" t="inlineStr">
        <is>
          <t>[(11, 3), (11, 4), (11, 5), (11, 7), (11, 48), (11, 60), (11, 70), (11, 71), (11, 79), (13, 3), (13, 4), (13, 5), (13, 7), (13, 48), (13, 60), (13, 70), (13, 71), (13, 79), (14, 3), (14, 4), (14, 5), (14, 7), (14, 48), (14, 60), (14, 70), (14, 71), (14, 79), (18, 3), (18, 4), (18, 5), (18, 7), (18, 48), (18, 60), (18, 70), (18, 71), (18, 79), (22, 3), (22, 4), (22, 5), (22, 7), (22, 21), (22, 48), (22, 60), (22, 70), (22, 71), (22, 79), (23, 3), (23, 4), (23, 5), (23, 7), (23, 21), (23, 48), (23, 60), (23, 70), (23, 71), (23, 79), (26, 3), (26, 4), (26, 7), (26, 48), (28, 3), (28, 4), (28, 5), (28, 7), (28, 48), (28, 60), (28, 70), (28, 79), (30, 3), (30, 4), (30, 5), (30, 7), (30, 48), (30, 60), (30, 70), (30, 71), (30, 79), (33, 3), (33, 4), (33, 5), (33, 7), (33, 48), (33, 60), (33, 70), (33, 71), (33, 79), (37, 3), (37, 4), (37, 5), (37, 7), (37, 48), (37, 60), (37, 70), (37, 71), (37, 79), (38, 3), (38, 4), (38, 5), (38, 7), (38, 48), (38, 60), (38, 70), (38, 71), (38, 79), (39, 3), (39, 5), (39, 7), (39, 70), (42, 4), (42, 5), (42, 7), (42, 48), (42, 70), (42, 79), (44, 3), (44, 4), (44, 5), (44, 7), (44, 21), (44, 48), (44, 60), (44, 70), (44, 71), (44, 79), (45, 3), (45, 4), (45, 5), (45, 7), (45, 48), (45, 60), (45, 70), (45, 71), (45, 79), (46, 3), (46, 4), (46, 5), (46, 7), (46, 48), (46, 60), (46, 70), (46, 71), (46, 79), (47, 3), (47, 4), (47, 5), (47, 7), (47, 21), (47, 48), (47, 60), (47, 70), (47, 71), (47, 79), (51, 3), (51, 4), (51, 5), (51, 7), (51, 48), (51, 60), (51, 70), (51, 71), (51, 79), (52, 3), (52, 4), (52, 5), (52, 7), (52, 21), (52, 48), (52, 60), (52, 70), (52, 71), (52, 79), (53, 3), (53, 4), (53, 5), (53, 7), (53, 48), (53, 60), (53, 70), (53, 71), (53, 79), (54, 3), (54, 4), (54, 5), (54, 7), (54, 48), (54, 60), (54, 70), (54, 71), (54, 79), (55, 3), (55, 4), (55, 5), (55, 7), (55, 21), (55, 48), (55, 60), (55, 70), (55, 71), (55, 79), (58, 3), (58, 4), (58, 5), (58, 7), (58, 21), (58, 48), (58, 60), (58, 70), (58, 71), (58, 79), (61, 3), (61, 4), (61, 5), (61, 7), (61, 21), (61, 48), (61, 60), (61, 70), (61, 71), (61, 79), (62, 3), (62, 4), (62, 5), (62, 7), (62, 21), (62, 48), (62, 60), (62, 70), (62, 71), (62, 79), (64, 3), (64, 4), (64, 5), (64, 7), (64, 48), (64, 60), (64, 70), (64, 79), (65, 70), (68, 3), (68, 4), (68, 5), (68, 7), (68, 21), (68, 48), (68, 60), (68, 70), (68, 71), (68, 79), (72, 3), (72, 4), (72, 5), (72, 7), (72, 21), (72, 48), (72, 60), (72, 70), (72, 71), (72, 79), (77, 3), (77, 4), (77, 5), (77, 7), (77, 48), (77, 60), (77, 70), (77, 71), (77, 79), (78, 3), (78, 4), (78, 5), (78, 7), (78, 21), (78, 48), (78, 60), (78, 70), (78, 71), (78, 79), (80, 3), (80, 4), (80, 5), (80, 7), (80, 48), (80, 60), (80, 70), (80, 71), (80, 79), (83, 3), (83, 4), (83, 5), (83, 7), (83, 48), (83, 60), (83, 70), (83, 71), (83, 79), (86, 3), (86, 4), (86, 5), (86, 7), (86, 21), (86, 48), (86, 60), (86, 70), (86, 71), (86, 79), (87, 3), (87, 4), (87, 5), (87, 7), (87, 48), (87, 60), (87, 70), (87, 71), (87, 79)]</t>
        </is>
      </c>
      <c r="N42" t="n">
        <v>2119</v>
      </c>
      <c r="O42" t="n">
        <v>0.75</v>
      </c>
      <c r="P42" t="n">
        <v>0.9</v>
      </c>
      <c r="Q42" t="n">
        <v>3</v>
      </c>
      <c r="R42" t="n">
        <v>10000</v>
      </c>
      <c r="S42" t="inlineStr">
        <is>
          <t>06/05/2024, 15:41:25</t>
        </is>
      </c>
      <c r="T42" s="3">
        <f>hyperlink("https://spiral.technion.ac.il/results/MTAwMDAwNw==/41/GOResultsPROCESS","link")</f>
        <v/>
      </c>
      <c r="U42" t="inlineStr">
        <is>
          <t>['GO:0006212:uracil catabolic process (qval6.14E-1)', 'GO:0019483:beta-alanine biosynthetic process (qval3.07E-1)', 'GO:0006206:pyrimidine nucleobase metabolic process (qval2.18E-1)', 'GO:0006208:pyrimidine nucleobase catabolic process (qval3.06E-1)', 'GO:0019860:uracil metabolic process (qval2.45E-1)', 'GO:0019482:beta-alanine metabolic process (qval2.04E-1)', 'GO:0072529:pyrimidine-containing compound catabolic process (qval4.33E-1)', 'GO:0009112:nucleobase metabolic process (qval6.75E-1)']</t>
        </is>
      </c>
      <c r="V42" s="3">
        <f>hyperlink("https://spiral.technion.ac.il/results/MTAwMDAwNw==/41/GOResultsFUNCTION","link")</f>
        <v/>
      </c>
      <c r="W42" t="inlineStr">
        <is>
          <t>['GO:0016684:oxidoreductase activity, acting on peroxide as acceptor (qval1E0)', 'GO:0004601:peroxidase activity (qval5.89E-1)']</t>
        </is>
      </c>
      <c r="X42" s="3">
        <f>hyperlink("https://spiral.technion.ac.il/results/MTAwMDAwNw==/41/GOResultsCOMPONENT","link")</f>
        <v/>
      </c>
      <c r="Y42" t="inlineStr">
        <is>
          <t>NO TERMS</t>
        </is>
      </c>
    </row>
    <row r="43">
      <c r="A43" s="1" t="n">
        <v>42</v>
      </c>
      <c r="B43" t="n">
        <v>22284</v>
      </c>
      <c r="C43" t="n">
        <v>4255</v>
      </c>
      <c r="D43" t="n">
        <v>91</v>
      </c>
      <c r="E43" t="n">
        <v>8190</v>
      </c>
      <c r="F43" t="n">
        <v>150</v>
      </c>
      <c r="G43" t="n">
        <v>2589</v>
      </c>
      <c r="H43" t="n">
        <v>55</v>
      </c>
      <c r="I43" t="n">
        <v>293</v>
      </c>
      <c r="J43" s="2" t="n">
        <v>-658</v>
      </c>
      <c r="K43" t="n">
        <v>0.366</v>
      </c>
      <c r="L43" t="inlineStr">
        <is>
          <t>ACX1,AHK3,APK1,APR1,APS1,APUM5,AT1G03740,AT1G10890,AT1G13360,AT1G22930,AT1G23440,AT1G32460,AT1G36380,AT1G53560,AT1G58235,AT1G60730,AT1G62370,AT1G62600,AT1G68660,AT1G70160,AT1G75810,AT2G04520,AT2G06025,AT2G16790,AT2G20920,AT2G23090,AT2G23120,AT2G23780,AT2G35585,AT2G42750,AT2G43540,AT3G09760,AT3G11340,AT3G12620,AT3G19030,AT3G21710,AT3G24740,AT3G25840,AT3G47680,AT3G48050,AT3G50910,AT3G59710,AT3G60690,AT3G62190,AT4G02920,AT4G03260,AT4G19140,AT4G22530,AT4G23050,AT4G26060,AT4G27745,AT4G28260,AT4G31860,AT4G33540,AT4G33565,AT4G34180,AT4G34920,AT5G03905,AT5G12190,AT5G16680,AT5G17460,AT5G19850,AT5G19855,AT5G25280,AT5G26770,AT5G35680,AT5G39590,AT5G40670,AT5G43260,AT5G43560,AT5G43580,AT5G44290,AT5G49710,AT5G53330,AT5G53440,AT5G54760,AT5G57035,AT5G57860,ATG8A,ATG8F,ATG8H,ATG8I,ATHB-6,ATY1,BBX20,BLH10,BRL3,BZIP25,CIPK14,CIPK21,COX17-1,CYP94B3,DGD2,DOT2,EBF2,ECI1,FAB1A,FIS1B,GDPD4,GPX6,GRXC6,GSTU8,GUN1,HAB1,HAT22,ILL4,ISCA,ISPH,KNAT3,KNAT5,LARP6A,LOG7,MBF1B,MUB3,NAC072,NET1D,NOI,NUDT17,NUDT18,P4H9,PAHX,PIP5K1,POT6,PVA41,PYM,RABF2B,RIN2,RPL10C,RPL18AA,RTNLB16,RTNLB22,RVE2,SAP3,SAP6,SAT32,SEC1B,SKIP31,SPE2,SR30,SRX,SULTR4;1,TEM1,TGA1,TGA9,TRB2,TXR1,TZP,UBL5,VPS60.2,XERO2</t>
        </is>
      </c>
      <c r="M43" t="inlineStr">
        <is>
          <t>[(0, 81), (2, 8), (2, 43), (2, 65), (2, 81), (2, 84), (6, 8), (6, 27), (6, 43), (6, 65), (6, 66), (6, 81), (6, 82), (6, 84), (6, 90), (9, 65), (9, 81), (9, 84), (11, 81), (12, 81), (13, 1), (13, 8), (13, 27), (13, 43), (13, 65), (13, 66), (13, 81), (13, 82), (13, 84), (13, 90), (17, 65), (17, 81), (23, 65), (23, 81), (23, 84), (25, 1), (25, 8), (25, 27), (25, 43), (25, 65), (25, 66), (25, 81), (25, 82), (25, 84), (25, 90), (26, 1), (26, 8), (26, 16), (26, 27), (26, 43), (26, 65), (26, 66), (26, 81), (26, 82), (26, 84), (26, 90), (28, 1), (28, 8), (28, 27), (28, 43), (28, 65), (28, 66), (28, 81), (28, 82), (28, 84), (28, 90), (30, 1), (30, 8), (30, 27), (30, 43), (30, 65), (30, 66), (30, 81), (30, 82), (30, 84), (30, 90), (35, 1), (35, 8), (35, 27), (35, 43), (35, 65), (35, 66), (35, 81), (35, 82), (35, 84), (35, 90), (37, 1), (37, 8), (37, 16), (37, 27), (37, 43), (37, 65), (37, 66), (37, 81), (37, 82), (37, 84), (37, 90), (38, 1), (38, 8), (38, 27), (38, 43), (38, 65), (38, 66), (38, 81), (38, 82), (38, 84), (38, 90), (40, 8), (40, 27), (40, 43), (40, 65), (40, 81), (40, 82), (40, 84), (40, 90), (42, 8), (42, 27), (42, 43), (42, 65), (42, 66), (42, 81), (42, 82), (42, 84), (42, 90), (44, 1), (44, 8), (44, 27), (44, 43), (44, 65), (44, 66), (44, 81), (44, 82), (44, 84), (44, 90), (45, 8), (45, 27), (45, 65), (45, 66), (45, 81), (45, 82), (45, 84), (45, 90), (48, 8), (48, 27), (48, 43), (48, 65), (48, 81), (48, 84), (49, 1), (49, 8), (49, 27), (49, 43), (49, 65), (49, 66), (49, 81), (49, 82), (49, 84), (49, 90), (50, 65), (50, 81), (50, 82), (50, 84), (51, 1), (51, 27), (51, 43), (51, 65), (51, 81), (51, 82), (51, 84), (51, 90), (52, 81), (54, 8), (54, 27), (54, 43), (54, 65), (54, 81), (54, 82), (54, 84), (54, 90), (55, 1), (55, 8), (55, 27), (55, 43), (55, 65), (55, 66), (55, 81), (55, 82), (55, 84), (55, 90), (57, 1), (57, 8), (57, 27), (57, 43), (57, 65), (57, 66), (57, 81), (57, 82), (57, 84), (57, 90), (58, 1), (58, 8), (58, 27), (58, 43), (58, 65), (58, 66), (58, 81), (58, 82), (58, 84), (58, 90), (59, 81), (60, 8), (60, 65), (60, 81), (60, 84), (61, 8), (61, 81), (61, 84), (62, 81), (63, 8), (63, 65), (63, 81), (63, 84), (64, 1), (64, 8), (64, 27), (64, 43), (64, 65), (64, 66), (64, 81), (64, 82), (64, 84), (64, 90), (67, 8), (67, 27), (67, 43), (67, 65), (67, 66), (67, 81), (67, 82), (67, 84), (67, 90), (68, 81), (68, 84), (69, 8), (69, 27), (69, 43), (69, 65), (69, 81), (69, 84), (69, 90), (72, 65), (72, 81), (72, 84), (78, 1), (78, 8), (78, 27), (78, 43), (78, 65), (78, 66), (78, 81), (78, 82), (78, 84), (78, 90), (79, 8), (79, 27), (79, 43), (79, 65), (79, 66), (79, 81), (79, 82), (79, 84), (79, 90), (80, 1), (80, 8), (80, 27), (80, 43), (80, 65), (80, 66), (80, 81), (80, 82), (80, 84), (80, 90), (83, 1), (83, 8), (83, 27), (83, 43), (83, 65), (83, 66), (83, 81), (83, 82), (83, 84), (83, 90), (86, 81)]</t>
        </is>
      </c>
      <c r="N43" t="n">
        <v>3418</v>
      </c>
      <c r="O43" t="n">
        <v>0.75</v>
      </c>
      <c r="P43" t="n">
        <v>0.95</v>
      </c>
      <c r="Q43" t="n">
        <v>3</v>
      </c>
      <c r="R43" t="n">
        <v>10000</v>
      </c>
      <c r="S43" t="inlineStr">
        <is>
          <t>06/05/2024, 15:41:37</t>
        </is>
      </c>
      <c r="T43" s="3">
        <f>hyperlink("https://spiral.technion.ac.il/results/MTAwMDAwNw==/42/GOResultsPROCESS","link")</f>
        <v/>
      </c>
      <c r="U43" t="inlineStr">
        <is>
          <t>['GO:0002213:defense response to insect (qval9.34E-1)', 'GO:0016054:organic acid catabolic process (qval5.89E-1)', 'GO:0046395:carboxylic acid catabolic process (qval3.93E-1)', 'GO:0009720:detection of hormone stimulus (qval6.44E-1)', 'GO:0009726:detection of endogenous stimulus (qval5.16E-1)', 'GO:0006995:cellular response to nitrogen starvation (qval5.4E-1)']</t>
        </is>
      </c>
      <c r="V43" s="3">
        <f>hyperlink("https://spiral.technion.ac.il/results/MTAwMDAwNw==/42/GOResultsFUNCTION","link")</f>
        <v/>
      </c>
      <c r="W43" t="inlineStr">
        <is>
          <t>['GO:0019786:Atg8-specific protease activity (qval1.35E-1)', 'GO:0019776:Atg8 ligase activity (qval6.74E-2)', 'GO:0019779:Atg8 activating enzyme activity (qval1.34E-1)', 'GO:0005515:protein binding (qval7.01E-1)']</t>
        </is>
      </c>
      <c r="X43" s="3">
        <f>hyperlink("https://spiral.technion.ac.il/results/MTAwMDAwNw==/42/GOResultsCOMPONENT","link")</f>
        <v/>
      </c>
      <c r="Y43" t="inlineStr">
        <is>
          <t>['GO:0005775:vacuolar lumen (qval4.55E-2)']</t>
        </is>
      </c>
    </row>
    <row r="44">
      <c r="A44" s="1" t="n">
        <v>43</v>
      </c>
      <c r="B44" t="n">
        <v>22284</v>
      </c>
      <c r="C44" t="n">
        <v>4255</v>
      </c>
      <c r="D44" t="n">
        <v>91</v>
      </c>
      <c r="E44" t="n">
        <v>8190</v>
      </c>
      <c r="F44" t="n">
        <v>115</v>
      </c>
      <c r="G44" t="n">
        <v>3114</v>
      </c>
      <c r="H44" t="n">
        <v>65</v>
      </c>
      <c r="I44" t="n">
        <v>404</v>
      </c>
      <c r="J44" s="2" t="n">
        <v>-45</v>
      </c>
      <c r="K44" t="n">
        <v>0.366</v>
      </c>
      <c r="L44" t="inlineStr">
        <is>
          <t>ACI1,ADR1-L2,AHL1,AIR9,AOC3,APRR8,ARD1,AT1G07220,AT1G12020,AT1G13380,AT1G21520,AT1G21528,AT1G27620,AT1G31440,AT1G32970,AT1G52140,AT1G57610,AT1G61730,AT1G64700,AT1G68430,AT1G73130,AT1G73780,AT1G77020,AT1G79700,AT1G80120,AT2G05830,AT2G26380,AT2G28590,AT2G32280,AT3G02910,AT3G09070,AT3G16330,AT3G17350,AT3G43430,AT3G48420,AT4G14380,AT4G15450,AT4G15830,AT4G16790,AT4G18422,AT4G20040,AT4G28290,AT4G31115,AT4G31140,AT4G33985,AT4G35730,AT4G37250,AT5G03610,AT5G05160,AT5G10210,AT5G16610,AT5G17980,AT5G19110,AT5G19875,AT5G21105,AT5G43870,AT5G46710,AT5G55530,AT5G59050,AT5G60580,AT5G66550,AT5G66815,AtbZIP5,AtbZIP6,AtbZIP7,BB,BGAL3,BHLH60,CBL,CDF1,CYP90A1,DJ1A,DOF2.4,DOF2.5,DOF3.6,DOF3.7,DOF4.6,FC2,GAD2,GLN1-2,HIPP26,HSP70-14,IAA26,IMPA1,IQD13,IQD14,IQD23,KRP5,LCBK1,LYM1,MEE59,MLO1,MSSP2,MYB88,MYB95,NAC045,NEK7,OFP2,PAT06,PEX3,PRT1,PUB28,RFS1,RUB2,SCL15,SFC1,SUC1,SUC4,TET6,THY-1,TRN2,UGE3,WAKL17,WAKL18,XTH15</t>
        </is>
      </c>
      <c r="M44" t="inlineStr">
        <is>
          <t>[(0, 13), (0, 22), (0, 23), (0, 30), (0, 44), (0, 47), (0, 52), (0, 54), (0, 77), (1, 13), (1, 22), (1, 23), (1, 30), (1, 44), (1, 47), (1, 52), (1, 54), (1, 77), (2, 13), (2, 22), (2, 23), (2, 30), (2, 44), (2, 47), (2, 52), (2, 54), (2, 77), (3, 13), (3, 22), (3, 23), (3, 30), (3, 44), (3, 47), (3, 52), (3, 54), (3, 77), (4, 13), (4, 22), (4, 23), (4, 30), (4, 44), (4, 47), (4, 52), (4, 54), (4, 77), (5, 13), (5, 22), (5, 23), (5, 30), (5, 44), (5, 47), (5, 52), (5, 54), (5, 77), (6, 13), (6, 22), (6, 23), (6, 30), (6, 44), (6, 47), (6, 52), (6, 54), (6, 77), (7, 13), (7, 22), (7, 23), (7, 30), (7, 44), (7, 47), (7, 52), (7, 54), (7, 77), (8, 13), (8, 22), (8, 23), (8, 30), (8, 44), (8, 47), (8, 52), (8, 54), (8, 77), (9, 54), (10, 13), (10, 22), (10, 23), (10, 30), (10, 44), (10, 47), (10, 52), (10, 54), (12, 13), (12, 23), (12, 47), (12, 54), (15, 13), (15, 22), (15, 23), (15, 30), (15, 44), (15, 47), (15, 52), (15, 54), (15, 77), (16, 13), (16, 22), (16, 23), (16, 30), (16, 44), (16, 47), (16, 54), (16, 77), (19, 13), (19, 23), (19, 54), (20, 13), (20, 22), (20, 23), (20, 30), (20, 44), (20, 47), (20, 52), (20, 54), (20, 77), (21, 13), (21, 22), (21, 23), (21, 30), (21, 44), (21, 47), (21, 52), (21, 54), (21, 77), (24, 13), (24, 22), (24, 23), (24, 44), (24, 47), (24, 52), (24, 54), (24, 77), (25, 13), (25, 23), (25, 44), (25, 54), (26, 47), (27, 13), (27, 22), (27, 23), (27, 30), (27, 44), (27, 47), (27, 52), (27, 54), (31, 13), (31, 22), (31, 23), (31, 30), (31, 44), (31, 47), (31, 52), (31, 54), (31, 77), (32, 13), (32, 22), (32, 23), (32, 30), (32, 44), (32, 47), (32, 54), (34, 13), (34, 22), (34, 23), (34, 47), (34, 54), (35, 13), (35, 22), (35, 23), (35, 30), (35, 44), (35, 47), (35, 52), (35, 54), (36, 13), (36, 23), (36, 44), (36, 54), (39, 13), (39, 22), (39, 23), (39, 54), (40, 54), (41, 13), (41, 22), (41, 23), (41, 44), (41, 47), (41, 52), (41, 54), (43, 13), (43, 22), (43, 23), (43, 30), (43, 44), (43, 47), (43, 52), (43, 54), (43, 77), (48, 13), (48, 22), (48, 23), (48, 30), (48, 44), (48, 47), (48, 52), (48, 54), (48, 77), (49, 13), (49, 22), (49, 23), (49, 30), (49, 44), (49, 47), (49, 52), (49, 54), (49, 77), (50, 13), (50, 23), (50, 44), (50, 47), (50, 54), (56, 13), (56, 22), (56, 23), (56, 30), (56, 44), (56, 47), (56, 52), (56, 54), (56, 77), (57, 13), (57, 22), (57, 23), (57, 44), (57, 47), (57, 54), (59, 13), (59, 22), (59, 23), (59, 44), (59, 47), (59, 54), (60, 13), (60, 22), (60, 23), (60, 30), (60, 44), (60, 47), (60, 52), (60, 54), (60, 77), (63, 13), (63, 22), (63, 23), (63, 30), (63, 44), (63, 47), (63, 54), (63, 77), (65, 13), (65, 22), (65, 23), (65, 30), (65, 47), (65, 52), (65, 54), (65, 77), (66, 13), (66, 22), (66, 23), (66, 30), (66, 44), (66, 54), (66, 77), (67, 13), (67, 22), (67, 23), (67, 30), (67, 44), (67, 47), (67, 52), (67, 54), (67, 77), (69, 13), (69, 22), (69, 23), (69, 30), (69, 44), (69, 47), (69, 54), (70, 13), (70, 22), (70, 23), (70, 30), (70, 44), (70, 47), (70, 52), (70, 54), (70, 77), (71, 13), (71, 22), (71, 23), (71, 30), (71, 44), (71, 47), (71, 52), (71, 54), (71, 77), (73, 13), (73, 22), (73, 23), (73, 30), (73, 44), (73, 47), (73, 52), (73, 54), (73, 77), (74, 23), (74, 44), (74, 54), (75, 13), (75, 22), (75, 23), (75, 30), (75, 44), (75, 47), (75, 52), (75, 54), (75, 77), (76, 13), (76, 22), (76, 23), (76, 47), (76, 54), (79, 13), (79, 22), (79, 23), (79, 30), (79, 44), (79, 47), (79, 52), (79, 54), (79, 77), (81, 13), (81, 22), (81, 23), (81, 44), (81, 47), (81, 52), (81, 54), (81, 77), (82, 13), (82, 22), (82, 23), (82, 30), (82, 44), (82, 47), (82, 52), (82, 54), (82, 77), (84, 22), (84, 23), (84, 44), (84, 47), (84, 54), (85, 13), (85, 22), (85, 23), (85, 30), (85, 44), (85, 47), (85, 52), (85, 54), (85, 77), (88, 13), (88, 22), (88, 23), (88, 30), (88, 44), (88, 47), (88, 52), (88, 54), (88, 77), (89, 13), (89, 22), (89, 23), (89, 30), (89, 44), (89, 47), (89, 52), (89, 54), (89, 77), (90, 22), (90, 47), (90, 54)]</t>
        </is>
      </c>
      <c r="N44" t="n">
        <v>3695</v>
      </c>
      <c r="O44" t="n">
        <v>0.75</v>
      </c>
      <c r="P44" t="n">
        <v>0.95</v>
      </c>
      <c r="Q44" t="n">
        <v>3</v>
      </c>
      <c r="R44" t="n">
        <v>10000</v>
      </c>
      <c r="S44" t="inlineStr">
        <is>
          <t>06/05/2024, 15:41:49</t>
        </is>
      </c>
      <c r="T44" s="3">
        <f>hyperlink("https://spiral.technion.ac.il/results/MTAwMDAwNw==/43/GOResultsPROCESS","link")</f>
        <v/>
      </c>
      <c r="U44" t="inlineStr">
        <is>
          <t>['GO:0071265:L-methionine biosynthetic process (qval5.92E-2)', 'GO:0009086:methionine biosynthetic process (qval2.78E-1)', 'GO:0003002:regionalization (qval3.16E-1)', 'GO:0006555:methionine metabolic process (qval2.59E-1)', 'GO:0010051:xylem and phloem pattern formation (qval2.63E-1)', 'GO:0009067:aspartate family amino acid biosynthetic process (qval3.22E-1)', 'GO:0010305:leaf vascular tissue pattern formation (qval3.08E-1)', 'GO:0000097:sulfur amino acid biosynthetic process (qval3.31E-1)', 'GO:0043102:amino acid salvage (qval4.37E-1)', 'GO:0071267:L-methionine salvage (qval3.94E-1)', 'GO:0009554:megasporogenesis (qval3.58E-1)', 'GO:0019509:L-methionine salvage from methylthioadenosine (qval3.28E-1)', 'GO:0000096:sulfur amino acid metabolic process (qval3.8E-1)']</t>
        </is>
      </c>
      <c r="V44" s="3">
        <f>hyperlink("https://spiral.technion.ac.il/results/MTAwMDAwNw==/43/GOResultsFUNCTION","link")</f>
        <v/>
      </c>
      <c r="W44" t="inlineStr">
        <is>
          <t>['GO:0008515:sucrose transmembrane transporter activity (qval1E0)', 'GO:0008506:sucrose:proton symporter activity (qval1E0)', 'GO:0009669:sucrose:cation symporter activity (qval6.76E-1)', 'GO:0005351:carbohydrate:proton symporter activity (qval6.5E-1)', 'GO:0005402:carbohydrate:cation symporter activity (qval5.2E-1)', 'GO:0015157:oligosaccharide transmembrane transporter activity (qval4.33E-1)', 'GO:0015154:disaccharide transmembrane transporter activity (qval3.71E-1)']</t>
        </is>
      </c>
      <c r="X44" s="3">
        <f>hyperlink("https://spiral.technion.ac.il/results/MTAwMDAwNw==/43/GOResultsCOMPONENT","link")</f>
        <v/>
      </c>
      <c r="Y44" t="inlineStr">
        <is>
          <t>NO TERMS</t>
        </is>
      </c>
    </row>
    <row r="45">
      <c r="A45" s="1" t="n">
        <v>44</v>
      </c>
      <c r="B45" t="n">
        <v>22284</v>
      </c>
      <c r="C45" t="n">
        <v>4255</v>
      </c>
      <c r="D45" t="n">
        <v>91</v>
      </c>
      <c r="E45" t="n">
        <v>8190</v>
      </c>
      <c r="F45" t="n">
        <v>100</v>
      </c>
      <c r="G45" t="n">
        <v>2921</v>
      </c>
      <c r="H45" t="n">
        <v>60</v>
      </c>
      <c r="I45" t="n">
        <v>294</v>
      </c>
      <c r="J45" s="2" t="n">
        <v>-218</v>
      </c>
      <c r="K45" t="n">
        <v>0.367</v>
      </c>
      <c r="L45" t="inlineStr">
        <is>
          <t>AGD3,AGP21,AHL1,AHL17,AMC7,AOC3,APK1A,APK2B,AT1G07220,AT1G15430,AT1G15800,AT1G21830,AT1G31440,AT1G32970,AT1G61340,AT1G61730,AT1G73850,AT1G77020,AT1G79700,AT1G80120,AT2G26380,AT2G36420,AT2G37050,AT3G03440,AT3G09070,AT3G43430,AT4G20170,AT4G28290,AT4G31115,AT4G31140,AT4G33930,AT4G33985,AT5G03610,AT5G05220,AT5G12010,AT5G16610,AT5G17760,AT5G17840,AT5G19110,AT5G19875,AT5G24600,AT5G46710,AT5G50900,AT5G55530,AT5G60580,AT5G63200,AT5G64460,ATL8,AtbZIP5,AtbZIP6,BB,BGAL3,BT1,CAMBP25,CBL,CSC1,CYP715A1,CYP74A,DJ1A,DOF2.5,DOF3.6,DOF3.7,DOF4.6,EB1A,ERF114,GA2OX6,HOL1,HSP70-3,IQD14,IQD23,KRP5,LOX3,MAPKKK15,MEE59,MGL,MYB20,NAGS2,NEK7,ORTH5,PAT06,PHO1-H5,PHO1-H7,PME18,PRT1,PUB28,PYL4,RFS5,RPT2,SCL15,SCL5,SFC1,SUC4,TPPJ,TRN2,UNE12,WAKL18,WRKY22,WRKY48,XTH23,Y-1</t>
        </is>
      </c>
      <c r="M45" t="inlineStr">
        <is>
          <t>[(0, 13), (0, 22), (0, 23), (0, 47), (0, 54), (1, 13), (1, 22), (1, 23), (1, 47), (1, 53), (1, 54), (1, 62), (2, 13), (2, 22), (2, 23), (2, 30), (2, 45), (2, 47), (2, 53), (2, 54), (2, 62), (3, 13), (3, 22), (3, 23), (3, 30), (3, 45), (3, 47), (3, 53), (3, 54), (3, 62), (4, 13), (4, 22), (4, 23), (4, 30), (4, 45), (4, 47), (4, 53), (4, 54), (4, 62), (5, 13), (5, 22), (5, 23), (5, 30), (5, 45), (5, 47), (5, 53), (5, 54), (5, 62), (6, 13), (6, 22), (6, 23), (6, 30), (6, 45), (6, 47), (6, 53), (6, 54), (7, 13), (7, 22), (7, 23), (7, 30), (7, 45), (7, 47), (7, 53), (7, 54), (8, 13), (8, 22), (8, 23), (8, 30), (8, 47), (8, 53), (8, 54), (8, 62), (10, 23), (10, 54), (12, 23), (12, 54), (15, 11), (15, 13), (15, 22), (15, 23), (15, 30), (15, 44), (15, 45), (15, 47), (15, 53), (15, 54), (15, 62), (16, 23), (16, 47), (16, 54), (17, 23), (19, 23), (20, 11), (20, 13), (20, 22), (20, 23), (20, 30), (20, 44), (20, 45), (20, 47), (20, 53), (20, 54), (20, 62), (21, 13), (21, 22), (21, 23), (21, 30), (21, 44), (21, 45), (21, 47), (21, 53), (21, 54), (21, 62), (24, 23), (24, 54), (26, 13), (26, 22), (26, 23), (26, 47), (26, 53), (26, 54), (26, 62), (27, 22), (27, 23), (27, 47), (27, 54), (31, 11), (31, 13), (31, 22), (31, 23), (31, 30), (31, 44), (31, 45), (31, 47), (31, 53), (31, 54), (31, 62), (32, 23), (34, 23), (35, 13), (35, 22), (35, 23), (35, 30), (35, 47), (35, 53), (35, 54), (39, 23), (39, 54), (40, 23), (41, 23), (43, 13), (43, 22), (43, 23), (43, 30), (43, 47), (43, 53), (43, 54), (43, 62), (48, 13), (48, 22), (48, 23), (48, 30), (48, 44), (48, 45), (48, 47), (48, 53), (48, 54), (48, 62), (49, 23), (49, 54), (56, 13), (56, 22), (56, 23), (56, 30), (56, 44), (56, 45), (56, 47), (56, 53), (56, 54), (56, 62), (60, 13), (60, 22), (60, 23), (60, 30), (60, 44), (60, 45), (60, 47), (60, 53), (60, 54), (60, 62), (63, 23), (63, 54), (65, 22), (65, 23), (65, 54), (67, 13), (67, 22), (67, 23), (67, 30), (67, 44), (67, 45), (67, 47), (67, 53), (67, 54), (67, 62), (69, 23), (69, 54), (70, 13), (70, 22), (70, 23), (70, 30), (70, 44), (70, 45), (70, 47), (70, 53), (70, 54), (70, 62), (71, 13), (71, 22), (71, 23), (71, 30), (71, 45), (71, 47), (71, 53), (71, 54), (71, 62), (73, 13), (73, 22), (73, 23), (73, 30), (73, 44), (73, 45), (73, 47), (73, 53), (73, 54), (73, 62), (74, 23), (75, 13), (75, 22), (75, 23), (75, 30), (75, 47), (75, 53), (75, 54), (79, 11), (79, 13), (79, 22), (79, 23), (79, 30), (79, 44), (79, 45), (79, 47), (79, 53), (79, 54), (79, 62), (81, 54), (82, 22), (82, 23), (82, 54), (84, 23), (84, 54), (85, 11), (85, 13), (85, 22), (85, 23), (85, 30), (85, 44), (85, 45), (85, 47), (85, 53), (85, 54), (85, 62), (88, 13), (88, 22), (88, 23), (88, 30), (88, 44), (88, 45), (88, 47), (88, 53), (88, 54), (88, 62), (89, 11), (89, 13), (89, 22), (89, 23), (89, 30), (89, 44), (89, 45), (89, 47), (89, 53), (89, 54), (89, 62), (90, 54)]</t>
        </is>
      </c>
      <c r="N45" t="n">
        <v>1425</v>
      </c>
      <c r="O45" t="n">
        <v>1</v>
      </c>
      <c r="P45" t="n">
        <v>0.95</v>
      </c>
      <c r="Q45" t="n">
        <v>3</v>
      </c>
      <c r="R45" t="n">
        <v>10000</v>
      </c>
      <c r="S45" t="inlineStr">
        <is>
          <t>06/05/2024, 15:42:00</t>
        </is>
      </c>
      <c r="T45" s="3">
        <f>hyperlink("https://spiral.technion.ac.il/results/MTAwMDAwNw==/44/GOResultsPROCESS","link")</f>
        <v/>
      </c>
      <c r="U45" t="inlineStr">
        <is>
          <t>['GO:0019343:cysteine biosynthetic process via cystathionine (qval1E-1)', 'GO:0009695:jasmonic acid biosynthetic process (qval1.94E-1)', 'GO:0050667:homocysteine metabolic process (qval3.31E-1)', 'GO:0019346:transsulfuration (qval2.49E-1)', 'GO:0016053:organic acid biosynthetic process (qval2.47E-1)', 'GO:0046394:carboxylic acid biosynthetic process (qval2.06E-1)', 'GO:0009092:homoserine metabolic process (qval3.94E-1)', 'GO:0009694:jasmonic acid metabolic process (qval3.67E-1)']</t>
        </is>
      </c>
      <c r="V45" s="3">
        <f>hyperlink("https://spiral.technion.ac.il/results/MTAwMDAwNw==/44/GOResultsFUNCTION","link")</f>
        <v/>
      </c>
      <c r="W45" t="inlineStr">
        <is>
          <t>['GO:0004123:cystathionine gamma-lyase activity (qval5.17E-2)', 'GO:0043565:sequence-specific DNA binding (qval1E0)']</t>
        </is>
      </c>
      <c r="X45" s="3">
        <f>hyperlink("https://spiral.technion.ac.il/results/MTAwMDAwNw==/44/GOResultsCOMPONENT","link")</f>
        <v/>
      </c>
      <c r="Y45" t="inlineStr">
        <is>
          <t>NO TERMS</t>
        </is>
      </c>
    </row>
    <row r="46">
      <c r="A46" s="1" t="n">
        <v>45</v>
      </c>
      <c r="B46" t="n">
        <v>22284</v>
      </c>
      <c r="C46" t="n">
        <v>4255</v>
      </c>
      <c r="D46" t="n">
        <v>91</v>
      </c>
      <c r="E46" t="n">
        <v>8190</v>
      </c>
      <c r="F46" t="n">
        <v>1091</v>
      </c>
      <c r="G46" t="n">
        <v>2097</v>
      </c>
      <c r="H46" t="n">
        <v>40</v>
      </c>
      <c r="I46" t="n">
        <v>234</v>
      </c>
      <c r="J46" s="2" t="n">
        <v>-5873</v>
      </c>
      <c r="K46" t="n">
        <v>0.367</v>
      </c>
      <c r="L46" t="inlineStr">
        <is>
          <t>3BETAHSD/D3,4CLL6,AAE1,AAE13,AAO2,AAPT1,AATP2,ABCB28,ABCI7,ABH1,ACBP1,ACG12,ACO1,ACR11,ACR4,ACT3,ACT7,ADH2,ADK2,ADR1-L2,AGD3,AGL26,AGO1,AGO4,AGP14,AGP27,AHB1,AHL13,AIP3,AIR9,AL1,AL5,ALE2,AOC4,APE1,APS2,APT1,APT3,ARF4,ARF9,ARGAH1,ARP2,ARP4,ARP6,ARV2,ASF1B,ASK10,ASN2,AT1G01920,AT1G05070,AT1G05410,AT1G05430,AT1G06500,AT1G06560,AT1G06790,AT1G07170,AT1G07220,AT1G08110,AT1G08125,AT1G09150,AT1G09290,AT1G09480,AT1G09620,AT1G09640,AT1G09660,AT1G09870,AT1G11270,AT1G11360,AT1G12020,AT1G12050,AT1G12244,AT1G13380,AT1G13730,AT1G14340,AT1G14910,AT1G14990,AT1G15810,AT1G16870,AT1G18060,AT1G18360,AT1G18440,AT1G19240,AT1G20410,AT1G20430,AT1G20540,AT1G21520,AT1G22660,AT1G22700,AT1G22790,AT1G22850,AT1G23890,AT1G24040,AT1G24360,AT1G25520,AT1G26460,AT1G27090,AT1G27695,AT1G27900,AT1G29810,AT1G29820,AT1G29840,AT1G30080,AT1G30230,AT1G30580,AT1G31150,AT1G31440,AT1G33102,AT1G36310,AT1G36390,AT1G42960,AT1G43580,AT1G44810,AT1G48860,AT1G49840,AT1G50380,AT1G51570,AT1G51730,AT1G52670,AT1G53645,AT1G54610,AT1G55340,AT1G55890,AT1G56230,AT1G56260,AT1G57610,AT1G57720,AT1G60230,AT1G60770,AT1G61730,AT1G62330,AT1G63290,AT1G63610,AT1G63830,AT1G63980,AT1G64385,AT1G64430,AT1G65032,AT1G66430,AT1G66530,AT1G66620,AT1G68070,AT1G68220,AT1G68260,AT1G68650,AT1G69526,AT1G70180,AT1G71110,AT1G72410,AT1G72550,AT1G72740,AT1G73180,AT1G73230,AT1G73470,AT1G76440,AT1G77020,AT1G80870,AT2G01630,AT2G01818,AT2G02910,AT2G04378,AT2G05830,AT2G05920,AT2G13440,AT2G15320,AT2G16530,AT2G16940,AT2G17670,AT2G18400,AT2G18850,AT2G18910,AT2G19940,AT2G20280,AT2G20550,AT2G21250,AT2G21385,AT2G22230,AT2G22400,AT2G24020,AT2G24060,AT2G24090,AT2G25100,AT2G25790,AT2G25970,AT2G26110,AT2G26380,AT2G26470,AT2G26810,AT2G27330,AT2G27680,AT2G28310,AT2G29510,AT2G31390,AT2G31670,AT2G33410,AT2G34460,AT2G35040,AT2G36290,AT2G36340,AT2G36420,AT2G37500,AT2G38180,AT2G39020,AT2G40660,AT2G40815,AT2G40980,AT2G42040,AT2G42710,AT2G44065,AT2G45250,AT2G45260,AT2G45700,AT2G46290,AT2G47640,AT2G47850,AT3G01740,AT3G02510,AT3G02650,AT3G02690,AT3G02710,AT3G02770,AT3G02910,AT3G03040,AT3G04600,AT3G06130,AT3G07180,AT3G07190,AT3G08590,AT3G08620,AT3G08640,AT3G08880,AT3G08943,AT3G09070,AT3G09860,AT3G11070,AT3G11500,AT3G11620,AT3G12390,AT3G12760,AT3G12950,AT3G13160,AT3G14860,AT3G17365,AT3G17830,AT3G18860,AT3G18940,AT3G19515,AT3G20650,AT3G20930,AT3G21140,AT3G21420,AT3G23310,AT3G23910,AT3G25150,AT3G25470,AT3G27520,AT3G28700,AT3G28720,AT3G32930,AT3G44820,AT3G47000,AT3G48210,AT3G49000,AT3G49080,AT3G49140,AT3G50620,AT3G51010,AT3G51140,AT3G52155,AT3G52490,AT3G54750,AT3G55140,AT3G56130,AT3G56510,AT3G57320,AT3G58140,AT3G58180,AT3G58610,AT3G58830,AT3G59670,AT3G60210,AT3G60810,AT3G61540,AT3G61670,AT3G62840,AT3G62940,AT3G62970,AT4G00830,AT4G01590,AT4G02340,AT4G02400,AT4G02450,AT4G02530,AT4G02840,AT4G03120,AT4G04200,AT4G04880,AT4G05090,AT4G08310,AT4G09040,AT4G09640,AT4G09670,AT4G10050,AT4G10280,AT4G10300,AT4G10480,AT4G11211,AT4G11410,AT4G12060,AT4G12130,AT4G13360,AT4G13720,AT4G13730,AT4G13780,AT4G14000,AT4G14096,AT4G14145,AT4G14342,AT4G14360,AT4G14930,AT4G15790,AT4G15930,AT4G16650,AT4G16790,AT4G16800,AT4G16830,AT4G17020,AT4G17370,AT4G17520,AT4G18530,AT4G19450,AT4G22000,AT4G22285,AT4G22720,AT4G23620,AT4G23840,AT4G23930,AT4G23940,AT4G24830,AT4G25210,AT4G26480,AT4G26620,AT4G26870,AT4G27640,AT4G27900,AT4G28360,AT4G28440,AT4G28830,AT4G30330,AT4G30620,AT4G30910,AT4G30920,AT4G31010,AT4G31040,AT4G31115,AT4G31310,AT4G31350,AT4G32260,AT4G32330,AT4G32610,AT4G33480,AT4G33985,AT4G34265,AT4G34270,AT4G35250,AT4G35730,AT4G35850,AT4G36420,AT4G36660,AT4G37250,AT4G37660,AT4G38370,AT4G38490,AT4G39040,AT4G39280,AT4G39880,AT5G01020,AT5G01470,AT5G03610,AT5G03660,AT5G03880,AT5G04000,AT5G04440,AT5G04710,AT5G05060,AT5G05200,AT5G06060,AT5G06130,AT5G06180,AT5G08100,AT5G08420,AT5G08540,AT5G08570,AT5G08720,AT5G09225,AT5G09240,AT5G10060,AT5G10160,AT5G10460,AT5G11330,AT5G11480,AT5G11580,AT5G11750,AT5G12240,AT5G12320,AT5G12440,AT5G12470,AT5G13470,AT5G13650,AT5G13780,AT5G14500,AT5G14600,AT5G14680,AT5G15080,AT5G15390,AT5G15610,AT5G16610,AT5G19150,AT5G19370,AT5G19510,AT5G19680,AT5G19875,AT5G20130,AT5G20180,AT5G20200,AT5G22020,AT5G22210,AT5G22840,AT5G23200,AT5G23250,AT5G24010,AT5G24690,AT5G24750,AT5G24760,AT5G25754,AT5G26800,AT5G26910,AT5G27400,AT5G27990,AT5G33300,AT5G36210,AT5G37290,AT5G39410,AT5G39800,AT5G40100,AT5G40190,AT5G40600,AT5G41190,AT5G42330,AT5G42670,AT5G42765,AT5G42770,AT5G43720,AT5G43822,AT5G43960,AT5G44320,AT5G44710,AT5G44730,AT5G45170,AT5G46020,AT5G46730,AT5G47190,AT5G47870,AT5G49220,AT5G49555,AT5G50310,AT5G50900,AT5G52370,AT5G53620,AT5G53850,AT5G54970,AT5G55125,AT5G55530,AT5G56460,AT5G56910,AT5G56940,AT5G57370,AT5G57480,AT5G58090,AT5G58990,AT5G59350,AT5G59740,AT5G60580,AT5G62650,AT5G63000,AT5G63520,AT5G64460,AT5G64670,AT5G64816,AT5G65000,AT5G65250,AT5G66290,AT5G66560,AT5G67130,ATEYA,ATGLX1,ATHM1,ATKRS-1,ATL46,ATL5,ATL8,ATMDAR1,ATMURE,ATPHOS32,ATRAP,ATVAMP724,ATXR2,AXR1,AXR4,AtHip1,BAS1,BASS2,BB,BGAL3,BHLH106,BHLH123,BIO2,BOU,CAC2,CAF1,CAN2,CAND1,CBL,CBP20,CBSDUF7,CBSX1,CBSX3,CCB1,CCR1,CCT2,CCT3,CCT4,CCT5,CCT6A,CCT6B,CCT7,CCT8,CDKD-2,CER7,CFIS2,CGS1,CHL-CPN10,CHLD,CHLI1,CHY1,CICDH,CID8,CKS2,CLC2,CLE2,CLPP5,CLPP6,CLPR2,CLPR4,CLPS3,CNGC5,COS1,CP29B,CP31B,CP33,CPFTSY,CPN21,CPN60B3,CPP1,CPSF73-I,CRTISO,CSC1,CSN2,CSN3,CUL4,CURT1B,CUTA,CYCD3-3,CYL1,CYOP,CYP18-2,CYP18-4,CYP20-3,CYTB5-B,D6PKL1,D6PKL2,DAP,DCD,DCP5,DEGP2,DEGP8,DEGP9,DET1,DHAR3,DHQS,DHS,DI19-7,DIR14,DIT1,DIT2-1,DIT2-2,DJ1A,DJ1B,DOF2.5,DOF3.7,DOF4.6,DPBF3,DRB1,DRG1,DRM2,DRM3,E1 ALPHA,EB1A,EBP1,EBS,EFTS,EIF3B-2,EIF3E,ELIP1,EMB1705,EMB2076,EMB2360,EMB3006,EMB506,EML2,EOL1,ERF035,ERV1,ESP1,ETP1,EXO84C,EZA1,FAX3,FC2,FD2,FDM5,FFC,FIO1,FKBP16-1,FKBP19,FKBP20-1,FKBP42,FLU,FPGS1,FPGS2,FPP6,FRL3,FRL4A,FRS9,FTRA1,FTRC,FTSH11,FTSZ2-1,GAPC2,GAUT11,GCP2,GCP4,GDCST,GDPDL4,GGAT2,GID2,GIP1,GK3,GLDP1,GLN1-3,GLYR1,GLYRS-1,GRF5,GRF9,GRXS14,GRXS17,GSH1,GSH2,GSTU13,GTE12,HAG2,HAL3A,HCS1,HDA19,HDA5,HINT 2,HINT4,HIR1,HIR2,HISN4,HISN6B,HIT3,HLP,HMGA,HMT-2,HOP1,HOS1,HSP70-6,HSP90-3,IAA26,ICDH,IDM1,IMPA1,IMPA2,INVB,IQD14,IQD24,ISPE,ISPF,JMJD5,JP630,KAO2,KAS III,KAS2,KDSA1,KDSB,KNAT6,LA2,LARP1A,LBD39,LCKB2,LEW1,LGALDH,LKHA4,LOS1,LPA3,LPAT2,LPP2,LSM1B,LSM3A,LSM7,LSM8,LYM1,LYSA2,MAP1A,MBD5,MCA1,MCM2,MDAR6,MDH,MED20A,MED22B,MED37E,MEE5,MIF1,MIS12,MLH1,MOS4,MPK6,MS1,MSI1,MSI2,MSI4,MSSP2,MTHFR2,MTK,MYB20,MYB43,NAC008,NACA2,NACA3,NACA5,NAGS2,NAT6,NDPK1,NDPK2,NEK7,NFYC9,NIK1,NIK3,NLP2,NLP3,NPF2.9,NRAMP2,NRPB3,NRPB5A,NRPB8A,NRPB8B,NRPB9B,NRPD4,NRPE5A,NTMC2TYPE4,NUDT19,NUG2,NUP107,NUP205,NUP35,NUP50A,NUP50B,NUP54,NUP58,NUP62,NUP93A,NUP96,ORC3,ORC4,OTC,OVA6,PAA1,PAB1,PAB8,PABN3,PAC1,PAD1,PAE1,PAE2,PAF2,PAG1,PANC,PAP15,PAPP5,PAS1,PAT06,PAT19,PAT20,PBB2,PBC1,PBE1,PBF1,PBG1,PCNA2,PDF2,PDH-E1 ALPHA,PDV1,PER17,PER42,PFD3,PFD5,PFD6,PFK6,PFP-ALPHA1,PFP-ALPHA2,PFP-BETA1,PFP-BETA2,PGDH1,PGK,PGK1,PGLP2,PGRL1A,PHR2,PKP1,PLR3,PLSP1,PM25,PMD2,PME18,PNSL5,POLD2,POLIB,PPA2,PPC1,PPC4-2,PPD5,PPOX1,PPT1,PRL1,PRMT13,PRMT14,PRP19A,PRP19B,PRS4,PRXIIE,PSP,PSRP5,PSRP6,PTAC6,PTP1,PUR2,PURA,PUX3,PVA22,PYRB,PYRE-F,QSOX2,RABE1E,RABG3C,RAD23A,RAD23D,RAN3,RANBP1B,RANBP1C,RBP45C,RDM4,RECA,REM19,RFC3,RFC4,RH10,RH12,RH15,RH18,RH6,RHB1A,RLK4,ROPGAP6,ROS3,RPL1,RPL10,RPL11,RPL13,RPL13AB,RPL13D,RPL14B,RPL15,RPL15B,RPL17B,RPL18,RPL18AB,RPL19A,RPL21,RPL21F,RPL22C,RPL23C,RPL24,RPL24B,RPL26A,RPL27AB,RPL27AC,RPL29,RPL31,RPL32B,RPL34,RPL34B,RPL35A,RPL35B,RPL36C,RPL37B,RPL38B,RPL3A,RPL4,RPL4D,RPL5,RPL6,RPL6C,RPL7D,RPL9,RPL9B,RPN13,RPN3A,RPN5A,RPN5B,RPN8A,RPN8B,RPN9A,RPP1C,RPP8L3,RPS1,RPS10A,RPS10B,RPS11C,RPS13B,RPS14A,RPS15A,RPS15AA,RPS15AB,RPS16C,RPS17B,RPS21B,RPS21C,RPS24B,RPS25E,RPS26C,RPS27AB,RPS27D,RPS2C,RPS31,RPS3C,RPS4,RPS4A,RPS5,RPS5B,RPS6A,RPS6B,RPS7A,RPS8A,RPS9,RPS9B,RPSAA,RPT4A,RPT4B,RPT5B,RRP41,RS2Z33,RS40,RTNLB4,RUXF,RZ1C,SAHH1,SAHH2,SAL1,SAMC2,SAP18,SC35,SCL15,SCL21,SCL30A,SDH,SDRA,SFGH,SGB1,SHH1,SHM2,SHM4,SIGA,SIR,SKL1,SKP1B,SMB,SMC2-1,SMC4,SMD3B,SMU1,SPPL2,SR34A,SR45,SSL10,SSL3,SSR16,SSRP1,STR1,STR11,STR2,SUC1,SUC4,SUMO2,SUS2,SWI3B,T15N1_80,TAF11,TAF6,TBL13,TGD1,TGD2,TGD3,TGD4,THO6,THY-1,THY-2,TIC100,TIC110,TIC21,TIC40,TIF3A1,TIF3D1,TIF3H1,TIF3I1,TIF3K1,TIF4A-1,TIFY4B,TIM,TIM14-1,TIM17-3,TIM22-2,TIM44-2,TKL-2,TOM40-1,TOM9-2,TOPP1,TOR1,TPR3,TRN2,TRPA1,TS2,TSO1,TUBB7,TYW1,U1A,U2AF35B,UBA2,UBC15,UBC27,UBC4,UFD1,UGLYAH,UPP,UVR8,VAMP713,VIP3,VIP4,VIP6,VIPP1,VNI1,VPS26B,VRN1,VTC4,WAKL17,WAKL18,WHY2,WIN1,XRN2,Y-3,YLMG2,ZCW7,ZEU1,ZFP7,emb1129,emb1345,emb1427,emb1990,emb2191,emb2737,emb2738</t>
        </is>
      </c>
      <c r="M46" t="inlineStr">
        <is>
          <t>[(0, 58), (0, 83), (1, 11), (1, 18), (1, 30), (1, 37), (1, 38), (1, 44), (1, 55), (1, 58), (1, 72), (1, 80), (1, 83), (1, 86), (2, 55), (2, 58), (2, 80), (2, 83), (3, 11), (3, 18), (3, 37), (3, 38), (3, 44), (3, 55), (3, 58), (3, 72), (3, 80), (3, 83), (3, 86), (4, 11), (4, 18), (4, 37), (4, 38), (4, 44), (4, 55), (4, 58), (4, 72), (4, 80), (4, 83), (4, 86), (5, 11), (5, 18), (5, 37), (5, 38), (5, 44), (5, 55), (5, 58), (5, 72), (5, 80), (5, 83), (5, 86), (7, 37), (7, 38), (7, 44), (7, 55), (7, 58), (7, 72), (7, 80), (7, 83), (7, 86), (8, 11), (8, 18), (8, 37), (8, 38), (8, 44), (8, 55), (8, 58), (8, 72), (8, 80), (8, 83), (8, 86), (15, 11), (15, 18), (15, 37), (15, 38), (15, 44), (15, 55), (15, 58), (15, 72), (15, 80), (15, 83), (15, 86), (19, 37), (19, 38), (19, 55), (19, 58), (19, 72), (19, 80), (19, 83), (19, 86), (20, 11), (20, 18), (20, 30), (20, 37), (20, 38), (20, 44), (20, 55), (20, 58), (20, 72), (20, 80), (20, 83), (20, 86), (21, 11), (21, 18), (21, 37), (21, 38), (21, 55), (21, 58), (21, 72), (21, 80), (21, 83), (21, 86), (24, 55), (24, 58), (24, 72), (24, 80), (24, 83), (24, 86), (31, 11), (31, 18), (31, 37), (31, 38), (31, 44), (31, 55), (31, 58), (31, 72), (31, 80), (31, 83), (31, 86), (33, 55), (33, 58), (33, 80), (33, 83), (43, 11), (43, 18), (43, 37), (43, 38), (43, 44), (43, 55), (43, 58), (43, 72), (43, 80), (43, 83), (43, 86), (48, 55), (48, 58), (48, 83), (56, 55), (56, 58), (56, 72), (56, 80), (56, 83), (56, 86), (60, 55), (70, 18), (70, 37), (70, 55), (70, 58), (70, 72), (70, 80), (70, 83), (70, 86), (71, 11), (71, 18), (71, 30), (71, 37), (71, 38), (71, 44), (71, 55), (71, 58), (71, 72), (71, 80), (71, 83), (71, 86), (73, 11), (73, 18), (73, 37), (73, 38), (73, 44), (73, 55), (73, 58), (73, 72), (73, 80), (73, 83), (73, 86), (74, 55), (74, 58), (74, 80), (74, 83), (75, 11), (75, 18), (75, 37), (75, 38), (75, 44), (75, 55), (75, 58), (75, 72), (75, 80), (75, 83), (75, 86), (79, 55), (79, 58), (79, 83), (85, 11), (85, 18), (85, 37), (85, 38), (85, 44), (85, 55), (85, 58), (85, 72), (85, 80), (85, 83), (85, 86), (88, 18), (88, 37), (88, 38), (88, 55), (88, 58), (88, 72), (88, 80), (88, 83), (88, 86), (89, 11), (89, 18), (89, 37), (89, 38), (89, 44), (89, 55), (89, 58), (89, 72), (89, 80), (89, 83), (89, 86)]</t>
        </is>
      </c>
      <c r="N46" t="n">
        <v>686</v>
      </c>
      <c r="O46" t="n">
        <v>0.5</v>
      </c>
      <c r="P46" t="n">
        <v>0.95</v>
      </c>
      <c r="Q46" t="n">
        <v>3</v>
      </c>
      <c r="R46" t="n">
        <v>10000</v>
      </c>
      <c r="S46" t="inlineStr">
        <is>
          <t>06/05/2024, 15:42:14</t>
        </is>
      </c>
      <c r="T46" s="3">
        <f>hyperlink("https://spiral.technion.ac.il/results/MTAwMDAwNw==/45/GOResultsPROCESS","link")</f>
        <v/>
      </c>
      <c r="U46" t="inlineStr">
        <is>
          <t>['GO:0034641:cellular nitrogen compound metabolic process (qval1.01E-31)', 'GO:0006807:nitrogen compound metabolic process (qval4.92E-28)', 'GO:1901566:organonitrogen compound biosynthetic process (qval3.58E-27)', 'GO:0008152:metabolic process (qval1.3E-25)', 'GO:0044237:cellular metabolic process (qval5.3E-25)', 'GO:0071704:organic substance metabolic process (qval1.47E-24)', 'GO:0043604:amide biosynthetic process (qval5.03E-24)', 'GO:0044238:primary metabolic process (qval1.55E-23)', 'GO:0043603:cellular amide metabolic process (qval7.78E-22)', 'GO:0043043:peptide biosynthetic process (qval7.46E-21)', 'GO:0006412:translation (qval1.62E-19)', 'GO:1901564:organonitrogen compound metabolic process (qval1.66E-19)', 'GO:0044271:cellular nitrogen compound biosynthetic process (qval1.58E-19)', 'GO:0006518:peptide metabolic process (qval5.64E-19)', 'GO:0009987:cellular process (qval7.1E-18)', 'GO:0046483:heterocycle metabolic process (qval5.22E-17)', 'GO:0044249:cellular biosynthetic process (qval4.94E-17)', 'GO:1901360:organic cyclic compound metabolic process (qval2.23E-16)', 'GO:0006139:nucleobase-containing compound metabolic process (qval5.87E-16)', 'GO:0006725:cellular aromatic compound metabolic process (qval5.7E-16)', 'GO:1901576:organic substance biosynthetic process (qval2.27E-15)', 'GO:0009058:biosynthetic process (qval3.17E-15)', 'GO:0044281:small molecule metabolic process (qval1.98E-14)', 'GO:0019752:carboxylic acid metabolic process (qval1.11E-13)', 'GO:0043170:macromolecule metabolic process (qval5.18E-13)', 'GO:0043436:oxoacid metabolic process (qval5.83E-13)', 'GO:0006082:organic acid metabolic process (qval7.1E-13)', 'GO:0006520:cellular amino acid metabolic process (qval1.34E-10)', 'GO:0034645:cellular macromolecule biosynthetic process (qval2.21E-10)', 'GO:0046686:response to cadmium ion (qval9.14E-10)', 'GO:0090304:nucleic acid metabolic process (qval8.89E-10)', 'GO:0016070:RNA metabolic process (qval1.13E-9)', 'GO:0044283:small molecule biosynthetic process (qval3.4E-9)', 'GO:0010499:proteasomal ubiquitin-independent protein catabolic process (qval3.47E-9)', 'GO:0009059:macromolecule biosynthetic process (qval3.83E-9)', 'GO:0016053:organic acid biosynthetic process (qval5.97E-8)', 'GO:0046394:carboxylic acid biosynthetic process (qval5.8E-8)', 'GO:1901605:alpha-amino acid metabolic process (qval1.35E-7)', 'GO:0010038:response to metal ion (qval1.85E-7)', 'GO:0044260:cellular macromolecule metabolic process (qval5.32E-7)', 'GO:0022607:cellular component assembly (qval1.9E-6)', 'GO:0006396:RNA processing (qval3.14E-6)', 'GO:0019538:protein metabolic process (qval3.11E-6)', 'GO:0051186:cofactor metabolic process (qval3.23E-6)', 'GO:0034660:ncRNA metabolic process (qval6.81E-6)', 'GO:0006753:nucleoside phosphate metabolic process (qval6.87E-6)', 'GO:0006790:sulfur compound metabolic process (qval7.27E-6)', 'GO:0000096:sulfur amino acid metabolic process (qval7.44E-6)', 'GO:0065003:protein-containing complex assembly (qval7.54E-6)', 'GO:0006508:proteolysis (qval7.53E-6)', 'GO:0009117:nucleotide metabolic process (qval1.67E-5)', 'GO:1901607:alpha-amino acid biosynthetic process (qval1.64E-5)', 'GO:0017144:drug metabolic process (qval2.42E-5)', 'GO:0072521:purine-containing compound metabolic process (qval2.69E-5)', 'GO:0006732:coenzyme metabolic process (qval2.68E-5)', 'GO:0018130:heterocycle biosynthetic process (qval2.68E-5)', 'GO:0008652:cellular amino acid biosynthetic process (qval2.65E-5)', 'GO:0006555:methionine metabolic process (qval2.84E-5)', 'GO:0055086:nucleobase-containing small molecule metabolic process (qval3.67E-5)', 'GO:0009165:nucleotide biosynthetic process (qval3.84E-5)', 'GO:0006575:cellular modified amino acid metabolic process (qval3.88E-5)', 'GO:1901575:organic substance catabolic process (qval4.16E-5)', 'GO:0043933:protein-containing complex subunit organization (qval4.47E-5)', 'GO:1901293:nucleoside phosphate biosynthetic process (qval4.5E-5)', 'GO:0019693:ribose phosphate metabolic process (qval4.43E-5)', 'GO:0009260:ribonucleotide biosynthetic process (qval4.81E-5)', 'GO:0034622:cellular protein-containing complex assembly (qval5.22E-5)', 'GO:0019637:organophosphate metabolic process (qval5.61E-5)', 'GO:0009259:ribonucleotide metabolic process (qval5.56E-5)', 'GO:0046390:ribose phosphate biosynthetic process (qval5.9E-5)', 'GO:0009152:purine ribonucleotide biosynthetic process (qval8.03E-5)', 'GO:0009150:purine ribonucleotide metabolic process (qval8.26E-5)', 'GO:0009124:nucleoside monophosphate biosynthetic process (qval9.81E-5)', 'GO:0006164:purine nucleotide biosynthetic process (qval1.02E-4)', 'GO:0071826:ribonucleoprotein complex subunit organization (qval1E-4)', 'GO:0007275:multicellular organism development (qval1.07E-4)', 'GO:0009793:embryo development ending in seed dormancy (qval1.1E-4)', 'GO:0006163:purine nucleotide metabolic process (qval1.22E-4)', 'GO:0034654:nucleobase-containing compound biosynthetic process (qval1.28E-4)', 'GO:0072522:purine-containing compound biosynthetic process (qval1.41E-4)', 'GO:0017038:protein import (qval1.42E-4)', 'GO:0051188:cofactor biosynthetic process (qval1.52E-4)', 'GO:0009790:embryo development (qval1.53E-4)', 'GO:0019438:aromatic compound biosynthetic process (qval1.69E-4)', 'GO:0030163:protein catabolic process (qval1.78E-4)', 'GO:0009123:nucleoside monophosphate metabolic process (qval1.77E-4)', 'GO:0022618:ribonucleoprotein complex assembly (qval1.87E-4)', 'GO:0006399:tRNA metabolic process (qval2.02E-4)', 'GO:0043161:proteasome-mediated ubiquitin-dependent protein catabolic process (qval2E-4)', 'GO:0009066:aspartate family amino acid metabolic process (qval1.99E-4)', 'GO:0010498:proteasomal protein catabolic process (qval2.81E-4)', 'GO:1901362:organic cyclic compound biosynthetic process (qval3.1E-4)', 'GO:0006413:translational initiation (qval3.63E-4)', 'GO:0009069:serine family amino acid metabolic process (qval4.04E-4)', 'GO:0006526:arginine biosynthetic process (qval4.36E-4)', 'GO:0044265:cellular macromolecule catabolic process (qval4.63E-4)', 'GO:0034613:cellular protein localization (qval4.84E-4)', 'GO:0009086:methionine biosynthetic process (qval5.48E-4)', 'GO:0002183:cytoplasmic translational initiation (qval6.17E-4)', 'GO:0090407:organophosphate biosynthetic process (qval6.88E-4)', 'GO:0034404:nucleobase-containing small molecule biosynthetic process (qval7.52E-4)', 'GO:0009156:ribonucleoside monophosphate biosynthetic process (qval8.18E-4)', 'GO:0009056:catabolic process (qval8.47E-4)', 'GO:0009132:nucleoside diphosphate metabolic process (qval1.01E-3)', 'GO:0008150:biological_process (qval1.03E-3)', 'GO:0009057:macromolecule catabolic process (qval1.1E-3)', 'GO:0009067:aspartate family amino acid biosynthetic process (qval1.16E-3)', 'GO:0050667:homocysteine metabolic process (qval1.17E-3)', 'GO:0019346:transsulfuration (qval1.16E-3)', 'GO:1901137:carbohydrate derivative biosynthetic process (qval1.22E-3)', 'GO:1901565:organonitrogen compound catabolic process (qval1.24E-3)', 'GO:0006605:protein targeting (qval1.23E-3)', 'GO:0070727:cellular macromolecule localization (qval1.27E-3)', 'GO:0034470:ncRNA processing (qval1.29E-3)', 'GO:0009161:ribonucleoside monophosphate metabolic process (qval1.42E-3)', 'GO:0006090:pyruvate metabolic process (qval1.44E-3)', 'GO:0043632:modification-dependent macromolecule catabolic process (qval1.58E-3)', 'GO:0051603:proteolysis involved in cellular protein catabolic process (qval1.66E-3)', 'GO:0071806:protein transmembrane transport (qval1.66E-3)', 'GO:0009108:coenzyme biosynthetic process (qval1.65E-3)', 'GO:0006397:mRNA processing (qval1.67E-3)', 'GO:0032501:multicellular organismal process (qval1.74E-3)', 'GO:0043414:macromolecule methylation (qval1.77E-3)', 'GO:0006418:tRNA aminoacylation for protein translation (qval1.88E-3)', 'GO:0043039:tRNA aminoacylation (qval2.27E-3)', 'GO:0043038:amino acid activation (qval2.25E-3)', 'GO:0072596:establishment of protein localization to chloroplast (qval2.27E-3)', 'GO:0045036:protein targeting to chloroplast (qval2.25E-3)', 'GO:0009127:purine nucleoside monophosphate biosynthetic process (qval2.32E-3)', 'GO:0009168:purine ribonucleoside monophosphate biosynthetic process (qval2.3E-3)', 'GO:0006457:protein folding (qval2.32E-3)', 'GO:0006525:arginine metabolic process (qval2.31E-3)', 'GO:0045037:protein import into chloroplast stroma (qval2.3E-3)', 'GO:0044248:cellular catabolic process (qval2.51E-3)', 'GO:0006165:nucleoside diphosphate phosphorylation (qval2.55E-3)', 'GO:0072598:protein localization to chloroplast (qval2.74E-3)', 'GO:0008380:RNA splicing (qval2.91E-3)', 'GO:0016071:mRNA metabolic process (qval2.89E-3)', 'GO:1901135:carbohydrate derivative metabolic process (qval3.14E-3)', 'GO:0006511:ubiquitin-dependent protein catabolic process (qval3.43E-3)', 'GO:0046939:nucleotide phosphorylation (qval3.52E-3)', 'GO:0019941:modification-dependent protein catabolic process (qval3.79E-3)', 'GO:0044272:sulfur compound biosynthetic process (qval3.8E-3)', 'GO:0006432:phenylalanyl-tRNA aminoacylation (qval3.91E-3)', 'GO:0009126:purine nucleoside monophosphate metabolic process (qval4.04E-3)', 'GO:0009167:purine ribonucleoside monophosphate metabolic process (qval4.02E-3)', 'GO:0032259:methylation (qval4.12E-3)', 'GO:0034655:nucleobase-containing compound catabolic process (qval4.16E-3)', 'GO:0048856:anatomical structure development (qval4.14E-3)', 'GO:0065002:intracellular protein transmembrane transport (qval5.42E-3)', 'GO:0006102:isocitrate metabolic process (qval5.44E-3)', 'GO:0033365:protein localization to organelle (qval5.87E-3)', 'GO:0043572:plastid fission (qval5.99E-3)', 'GO:0006534:cysteine metabolic process (qval5.95E-3)', 'GO:0010020:chloroplast fission (qval5.91E-3)', 'GO:0006612:protein targeting to membrane (qval6.64E-3)', 'GO:0072330:monocarboxylic acid biosynthetic process (qval7.32E-3)', 'GO:0009206:purine ribonucleoside triphosphate biosynthetic process (qval7.89E-3)', 'GO:0009145:purine nucleoside triphosphate biosynthetic process (qval7.84E-3)', 'GO:0009141:nucleoside triphosphate metabolic process (qval8.54E-3)', 'GO:0032787:monocarboxylic acid metabolic process (qval8.54E-3)', 'GO:0019439:aromatic compound catabolic process (qval8.54E-3)', 'GO:0002181:cytoplasmic translation (qval9.71E-3)', 'GO:0009092:homoserine metabolic process (qval9.65E-3)', 'GO:0046496:nicotinamide nucleotide metabolic process (qval9.8E-3)', 'GO:0046434:organophosphate catabolic process (qval9.74E-3)', 'GO:0044267:cellular protein metabolic process (qval9.76E-3)', 'GO:0046700:heterocycle catabolic process (qval9.81E-3)', 'GO:0009084:glutamine family amino acid biosynthetic process (qval1E-2)', 'GO:0044270:cellular nitrogen compound catabolic process (qval1.05E-2)', 'GO:0019362:pyridine nucleotide metabolic process (qval1.07E-2)', 'GO:0010035:response to inorganic substance (qval1.09E-2)', 'GO:0016043:cellular component organization (qval1.09E-2)', 'GO:0009142:nucleoside triphosphate biosynthetic process (qval1.18E-2)', "GO:0051084:'de novo' posttranslational protein folding (qval1.2E-2)", 'GO:0051085:chaperone cofactor-dependent protein refolding (qval1.19E-2)', 'GO:0000097:sulfur amino acid biosynthetic process (qval1.19E-2)', 'GO:0016458:gene silencing (qval1.19E-2)', 'GO:0009219:pyrimidine deoxyribonucleotide metabolic process (qval1.21E-2)', 'GO:0009221:pyrimidine deoxyribonucleotide biosynthetic process (qval1.21E-2)', "GO:0009265:2'-deoxyribonucleotide biosynthetic process (qval1.2E-2)", 'GO:0046385:deoxyribose phosphate biosynthetic process (qval1.19E-2)', 'GO:1901292:nucleoside phosphate catabolic process (qval1.19E-2)', 'GO:0006081:cellular aldehyde metabolic process (qval1.18E-2)', 'GO:0009205:purine ribonucleoside triphosphate metabolic process (qval1.3E-2)', 'GO:0042398:cellular modified amino acid biosynthetic process (qval1.34E-2)', "GO:0006458:'de novo' protein folding (qval1.39E-2)", 'GO:1901361:organic cyclic compound catabolic process (qval1.45E-2)', 'GO:0071265:L-methionine biosynthetic process (qval1.45E-2)', 'GO:0072524:pyridine-containing compound metabolic process (qval1.52E-2)', 'GO:0006733:oxidoreduction coenzyme metabolic process (qval1.52E-2)', 'GO:0030488:tRNA methylation (qval1.51E-2)', 'GO:0001510:RNA methylation (qval1.54E-2)', 'GO:0006757:ATP generation from ADP (qval1.54E-2)', 'GO:0061077:chaperone-mediated protein folding (qval1.53E-2)', 'GO:0006096:glycolytic process (qval1.52E-2)', 'GO:0046031:ADP metabolic process (qval1.51E-2)', 'GO:0009135:purine nucleoside diphosphate metabolic process (qval1.5E-2)', 'GO:0009179:purine ribonucleoside diphosphate metabolic process (qval1.5E-2)', 'GO:0009144:purine nucleoside triphosphate metabolic process (qval1.53E-2)', 'GO:0072594:establishment of protein localization to organelle (qval1.53E-2)', 'GO:0044282:small molecule catabolic process (qval1.67E-2)', 'GO:0042866:pyruvate biosynthetic process (qval1.74E-2)', 'GO:0009185:ribonucleoside diphosphate metabolic process (qval1.73E-2)', 'GO:0000377:RNA splicing, via transesterification reactions with bulged adenosine as nucleophile (qval1.86E-2)', 'GO:0000375:RNA splicing, via transesterification reactions (qval1.85E-2)', 'GO:0007020:microtubule nucleation (qval2.13E-2)', 'GO:0042558:pteridine-containing compound metabolic process (qval2.26E-2)', 'GO:0009266:response to temperature stimulus (qval2.28E-2)', 'GO:0009201:ribonucleoside triphosphate biosynthetic process (qval2.32E-2)', 'GO:0006220:pyrimidine nucleotide metabolic process (qval2.31E-2)', 'GO:0006221:pyrimidine nucleotide biosynthetic process (qval2.3E-2)']</t>
        </is>
      </c>
      <c r="V46" s="3">
        <f>hyperlink("https://spiral.technion.ac.il/results/MTAwMDAwNw==/45/GOResultsFUNCTION","link")</f>
        <v/>
      </c>
      <c r="W46" t="inlineStr">
        <is>
          <t>['GO:0003723:RNA binding (qval1.9E-21)', 'GO:0003735:structural constituent of ribosome (qval2.91E-21)', 'GO:0005198:structural molecule activity (qval9.68E-19)', 'GO:0003729:mRNA binding (qval9.99E-17)', 'GO:0005488:binding (qval1.33E-8)', 'GO:0003676:nucleic acid binding (qval2.65E-7)', 'GO:1901363:heterocyclic compound binding (qval7.05E-5)', 'GO:0097159:organic cyclic compound binding (qval1.14E-4)', 'GO:0005515:protein binding (qval1.45E-4)', 'GO:0051082:unfolded protein binding (qval2.23E-4)', 'GO:0016874:ligase activity (qval2.79E-4)', 'GO:0003743:translation initiation factor activity (qval2.64E-4)', 'GO:0008135:translation factor activity, RNA binding (qval8.06E-4)', 'GO:0140098:catalytic activity, acting on RNA (qval8.88E-4)', 'GO:0008233:peptidase activity (qval2.31E-3)', 'GO:0070011:peptidase activity, acting on L-amino acid peptides (qval3.2E-3)', 'GO:0016741:transferase activity, transferring one-carbon groups (qval5.33E-3)', 'GO:0016875:ligase activity, forming carbon-oxygen bonds (qval5.45E-3)', 'GO:0004812:aminoacyl-tRNA ligase activity (qval5.17E-3)', 'GO:0140101:catalytic activity, acting on a tRNA (qval6.66E-3)', 'GO:0005507:copper ion binding (qval7.15E-3)', 'GO:0004450:isocitrate dehydrogenase (NADP+) activity (qval1.32E-2)', 'GO:0004826:phenylalanine-tRNA ligase activity (qval1.26E-2)', 'GO:0004175:endopeptidase activity (qval3.04E-2)', 'GO:0016646:oxidoreductase activity, acting on the CH-NH group of donors, NAD or NADP as acceptor (qval3.26E-2)', 'GO:0004312:fatty acid synthase activity (qval3.35E-2)', 'GO:0005200:structural constituent of cytoskeleton (qval4.75E-2)', 'GO:0051087:chaperone binding (qval4.6E-2)', 'GO:0003674:molecular_function (qval6.35E-2)', 'GO:0000287:magnesium ion binding (qval6.95E-2)', 'GO:0070006:metalloaminopeptidase activity (qval7.32E-2)', 'GO:0004448:isocitrate dehydrogenase activity (qval8.45E-2)']</t>
        </is>
      </c>
      <c r="X46" s="3">
        <f>hyperlink("https://spiral.technion.ac.il/results/MTAwMDAwNw==/45/GOResultsCOMPONENT","link")</f>
        <v/>
      </c>
      <c r="Y46" t="inlineStr">
        <is>
          <t>['GO:0005829:cytosol (qval5.61E-54)', 'GO:0044446:intracellular organelle part (qval1.9E-38)', 'GO:0044422:organelle part (qval1.75E-38)', 'GO:0044444:cytoplasmic part (qval3.68E-32)', 'GO:0032991:protein-containing complex (qval1.97E-31)', 'GO:0044435:plastid part (qval5.43E-30)', 'GO:0044434:chloroplast part (qval1.62E-29)', 'GO:0009570:chloroplast stroma (qval3.1E-27)', 'GO:0009532:plastid stroma (qval3.29E-27)', 'GO:0009536:plastid (qval1.23E-24)', 'GO:1990904:ribonucleoprotein complex (qval2.35E-21)', 'GO:0031975:envelope (qval4.2E-20)', 'GO:0031967:organelle envelope (qval3.88E-20)', 'GO:0009507:chloroplast (qval1.77E-19)', 'GO:0044391:ribosomal subunit (qval5.77E-19)', 'GO:0009526:plastid envelope (qval3.32E-18)', 'GO:0009941:chloroplast envelope (qval7.92E-18)', 'GO:0044424:intracellular part (qval1.06E-17)', 'GO:0044464:cell part (qval4.63E-14)', 'GO:0044428:nuclear part (qval1.5E-13)', 'GO:0044445:cytosolic part (qval1.5E-13)', 'GO:1905369:endopeptidase complex (qval5.99E-13)', 'GO:0000502:proteasome complex (qval5.73E-13)', 'GO:0043231:intracellular membrane-bounded organelle (qval4.45E-11)', 'GO:1905368:peptidase complex (qval5.67E-11)', 'GO:0043229:intracellular organelle (qval1.09E-10)', 'GO:0005839:proteasome core complex (qval1.37E-10)', 'GO:0043226:organelle (qval1.33E-10)', 'GO:0043227:membrane-bounded organelle (qval1.67E-10)', 'GO:0015934:large ribosomal subunit (qval3E-10)', 'GO:0005737:cytoplasm (qval1.2E-9)', 'GO:0043228:non-membrane-bounded organelle (qval3.4E-9)', 'GO:0043232:intracellular non-membrane-bounded organelle (qval3.3E-9)', 'GO:1902494:catalytic complex (qval3.63E-9)', 'GO:0015935:small ribosomal subunit (qval4.43E-9)', 'GO:0009579:thylakoid (qval1.03E-8)', 'GO:0005840:ribosome (qval1.02E-8)', 'GO:0022626:cytosolic ribosome (qval4.68E-8)', 'GO:0019773:proteasome core complex, alpha-subunit complex (qval3.94E-7)', 'GO:0005852:eukaryotic translation initiation factor 3 complex (qval4.32E-7)', 'GO:0031976:plastid thylakoid (qval1.35E-6)', 'GO:0009534:chloroplast thylakoid (qval1.31E-6)', 'GO:0005854:nascent polypeptide-associated complex (qval1.56E-6)', 'GO:0005730:nucleolus (qval2.3E-6)', 'GO:0022625:cytosolic large ribosomal subunit (qval6.36E-6)', 'GO:0022627:cytosolic small ribosomal subunit (qval7.79E-6)', 'GO:0005575:cellular_component (qval1.45E-5)', 'GO:0000315:organellar large ribosomal subunit (qval1.44E-5)', 'GO:0030054:cell junction (qval7.3E-5)', 'GO:0005911:cell-cell junction (qval7.16E-5)', 'GO:0009506:plasmodesma (qval7.02E-5)', 'GO:0044451:nucleoplasm part (qval8.11E-5)', 'GO:0009528:plastid inner membrane (qval1.2E-4)', 'GO:0009706:chloroplast inner membrane (qval4.01E-4)', 'GO:0042170:plastid membrane (qval5.88E-4)', 'GO:0019774:proteasome core complex, beta-subunit complex (qval7.89E-4)', 'GO:0031969:chloroplast membrane (qval1.07E-3)', 'GO:0019866:organelle inner membrane (qval1.05E-3)', 'GO:0016272:prefoldin complex (qval1.08E-3)', 'GO:0000930:gamma-tubulin complex (qval1.06E-3)', 'GO:0042651:thylakoid membrane (qval1.49E-3)', 'GO:0034357:photosynthetic membrane (qval1.47E-3)', 'GO:0000311:plastid large ribosomal subunit (qval1.56E-3)', 'GO:0071541:eukaryotic translation initiation factor 3 complex, eIF3m (qval1.53E-3)', 'GO:0044436:thylakoid part (qval1.59E-3)', 'GO:0005685:U1 snRNP (qval1.72E-3)', 'GO:0071011:precatalytic spliceosome (qval2.38E-3)', 'GO:0009535:chloroplast thylakoid membrane (qval2.44E-3)', 'GO:0055035:plastid thylakoid membrane (qval2.75E-3)', 'GO:0031984:organelle subcompartment (qval3.15E-3)', 'GO:0030532:small nuclear ribonucleoprotein complex (qval3.8E-3)', 'GO:0000428:DNA-directed RNA polymerase complex (qval3.74E-3)', 'GO:0005762:mitochondrial large ribosomal subunit (qval4.03E-3)', 'GO:0120114:Sm-like protein family complex (qval4.22E-3)', 'GO:0016020:membrane (qval4.44E-3)', 'GO:0031090:organelle membrane (qval4.77E-3)', 'GO:0055029:nuclear DNA-directed RNA polymerase complex (qval4.92E-3)', 'GO:0030880:RNA polymerase complex (qval5.32E-3)', 'GO:0005682:U5 snRNP (qval5.47E-3)', 'GO:0009368:endopeptidase Clp complex (qval5.96E-3)', 'GO:0010319:stromule (qval7.99E-3)', 'GO:0005815:microtubule organizing center (qval9.34E-3)', 'GO:0016593:Cdc73/Paf1 complex (qval1.1E-2)']</t>
        </is>
      </c>
    </row>
    <row r="47">
      <c r="A47" s="1" t="n">
        <v>46</v>
      </c>
      <c r="B47" t="n">
        <v>22284</v>
      </c>
      <c r="C47" t="n">
        <v>4255</v>
      </c>
      <c r="D47" t="n">
        <v>91</v>
      </c>
      <c r="E47" t="n">
        <v>8190</v>
      </c>
      <c r="F47" t="n">
        <v>141</v>
      </c>
      <c r="G47" t="n">
        <v>3183</v>
      </c>
      <c r="H47" t="n">
        <v>65</v>
      </c>
      <c r="I47" t="n">
        <v>376</v>
      </c>
      <c r="J47" s="2" t="n">
        <v>-407</v>
      </c>
      <c r="K47" t="n">
        <v>0.368</v>
      </c>
      <c r="L47" t="inlineStr">
        <is>
          <t>ABCG35,ACP4,AGP26,AGP7,AIB,ALDH5F1,ALN,ASP4,AT1G01830,AT1G02270,AT1G07985,AT1G15410,AT1G17300,AT1G19450,AT1G23050,AT1G29025,AT1G29530,AT1G30200,AT1G44608,AT1G53180,AT1G54730,AT1G58280,AT1G61740,AT1G70100,AT1G70900,AT1G72920,AT1G72940,AT1G76240,AT1G76790,AT1G79720,AT1G80360,AT2G02780,AT2G16580,AT2G26190,AT2G34560,AT2G35810,AT2G42320,AT2G43150,AT2G43340,AT2G47060,AT3G13000,AT3G15810,AT3G24120,AT3G24190,AT3G24450,AT3G25290,AT3G27390,AT3G27770,AT4G12530,AT4G18930,AT4G23895,AT4G25260,AT4G25780,AT4G28100,AT4G29700,AT4G36640,AT5G11020,AT5G18590,AT5G20810,AT5G38790,AT5G40450,AT5G49800,AT5G63410,AT5G65380,AT5G66310,ATMYB14,ATRBL3,BHLH35,CAX1,CIP1,CLC-B,CNGC2,CPK8,CYP705A8,CYP82F1,CYP84A4,CYSD2,DHS1,EDS5,EIL1,ERF15,FAD6,GAUT15,GLO5,GLP4,GLR3.5,GLR3.7,IDD5,IPP1,IPP2,IPSP,IQD18,JKD,KAI2,KRP2,LKR/SDH,LPAT3,LSF1,MDHAR,MEB1,MES14,MIZ1,MSL9,MSRB5,MSRB7,MSRB9,MVD1,NIC3,NPC2,OFP12,PAE3,PAP4,PER45,PER50,PGL4,PI,PIP1-1,PIP1-2,PIP2-2,PLA2-ALPHA,PLC9,PLT5,PYD1,RBOHB,SBP2,SCL23,SCL6,SCPL1,SCPL34,SCT,SMR1,SOT8,SQS1,SUE4,TAT,TBL37,TPS30,UGT74D1,VEP1,VTE5,ndhO</t>
        </is>
      </c>
      <c r="M47" t="inlineStr">
        <is>
          <t>[(1, 25), (1, 50), (1, 59), (1, 63), (1, 69), (8, 25), (8, 50), (8, 69), (11, 0), (11, 25), (11, 36), (11, 50), (11, 59), (11, 63), (11, 69), (11, 76), (12, 25), (13, 25), (13, 50), (13, 63), (13, 69), (14, 0), (14, 25), (14, 36), (14, 50), (14, 57), (14, 59), (14, 63), (14, 69), (14, 76), (15, 0), (15, 25), (15, 36), (15, 50), (15, 57), (15, 59), (15, 63), (15, 69), (15, 76), (17, 63), (18, 0), (18, 25), (18, 36), (18, 50), (18, 57), (18, 59), (18, 63), (18, 69), (18, 76), (20, 0), (20, 25), (20, 36), (20, 50), (20, 57), (20, 59), (20, 63), (20, 69), (20, 76), (21, 0), (21, 25), (21, 36), (21, 50), (21, 57), (21, 59), (21, 63), (21, 69), (21, 76), (22, 0), (22, 25), (22, 36), (22, 50), (22, 57), (22, 59), (22, 63), (22, 69), (22, 76), (23, 0), (23, 25), (23, 36), (23, 50), (23, 57), (23, 59), (23, 63), (23, 69), (23, 76), (26, 25), (26, 50), (26, 57), (26, 59), (26, 69), (28, 25), (28, 57), (28, 69), (30, 0), (30, 25), (30, 36), (30, 50), (30, 57), (30, 59), (30, 63), (30, 69), (30, 76), (31, 0), (31, 25), (31, 36), (31, 50), (31, 57), (31, 59), (31, 63), (31, 69), (31, 76), (33, 0), (33, 25), (33, 36), (33, 50), (33, 57), (33, 59), (33, 63), (33, 69), (33, 76), (35, 25), (37, 0), (37, 25), (37, 36), (37, 50), (37, 57), (37, 59), (37, 63), (37, 69), (37, 76), (38, 25), (42, 25), (42, 50), (42, 63), (42, 69), (43, 25), (43, 50), (43, 59), (43, 69), (44, 0), (44, 25), (44, 36), (44, 50), (44, 57), (44, 59), (44, 63), (44, 69), (44, 76), (45, 25), (45, 50), (46, 0), (46, 25), (46, 36), (46, 50), (46, 57), (46, 59), (46, 63), (46, 69), (46, 76), (47, 0), (47, 25), (47, 36), (47, 50), (47, 57), (47, 59), (47, 63), (47, 69), (47, 76), (48, 25), (48, 50), (48, 57), (48, 59), (48, 63), (48, 69), (48, 76), (51, 0), (51, 25), (51, 36), (51, 50), (51, 57), (51, 59), (51, 63), (51, 69), (51, 76), (52, 0), (52, 25), (52, 36), (52, 50), (52, 57), (52, 59), (52, 63), (52, 69), (52, 76), (53, 0), (53, 25), (53, 36), (53, 50), (53, 59), (53, 63), (53, 69), (53, 76), (54, 0), (54, 25), (54, 36), (54, 50), (54, 57), (54, 59), (54, 63), (54, 69), (54, 76), (55, 0), (55, 25), (55, 50), (55, 57), (55, 59), (55, 63), (55, 69), (55, 76), (56, 0), (56, 25), (56, 50), (56, 57), (56, 59), (56, 63), (56, 69), (56, 76), (58, 25), (58, 50), (58, 57), (58, 59), (58, 63), (58, 69), (60, 25), (60, 69), (61, 0), (61, 25), (61, 36), (61, 50), (61, 57), (61, 59), (61, 63), (61, 69), (61, 76), (62, 25), (62, 36), (62, 50), (62, 59), (62, 63), (62, 69), (62, 76), (64, 25), (64, 59), (64, 63), (64, 69), (67, 25), (67, 50), (67, 57), (67, 63), (67, 69), (68, 0), (68, 25), (68, 36), (68, 50), (68, 57), (68, 59), (68, 63), (68, 69), (68, 76), (70, 25), (70, 36), (70, 50), (70, 59), (70, 63), (70, 69), (71, 25), (72, 0), (72, 25), (72, 36), (72, 50), (72, 59), (72, 63), (72, 69), (72, 76), (73, 0), (73, 25), (73, 36), (73, 50), (73, 57), (73, 59), (73, 63), (73, 69), (73, 76), (75, 0), (75, 25), (75, 36), (75, 50), (75, 57), (75, 59), (75, 63), (75, 69), (75, 76), (77, 0), (77, 25), (77, 36), (77, 50), (77, 57), (77, 59), (77, 63), (77, 69), (77, 76), (78, 0), (78, 25), (78, 50), (78, 57), (78, 59), (78, 63), (78, 69), (78, 76), (79, 0), (79, 25), (79, 59), (79, 63), (79, 69), (80, 25), (80, 57), (80, 63), (83, 25), (83, 50), (83, 57), (83, 63), (83, 69), (85, 0), (85, 25), (85, 36), (85, 50), (85, 57), (85, 59), (85, 63), (85, 69), (85, 76), (86, 0), (86, 25), (86, 36), (86, 50), (86, 57), (86, 59), (86, 63), (86, 69), (86, 76), (87, 0), (87, 25), (87, 36), (87, 50), (87, 57), (87, 59), (87, 63), (87, 69), (87, 76), (88, 0), (88, 25), (88, 36), (88, 50), (88, 57), (88, 59), (88, 63), (88, 69), (88, 76), (89, 0), (89, 25), (89, 36), (89, 50), (89, 57), (89, 59), (89, 63), (89, 69), (89, 76)]</t>
        </is>
      </c>
      <c r="N47" t="n">
        <v>5384</v>
      </c>
      <c r="O47" t="n">
        <v>0.5</v>
      </c>
      <c r="P47" t="n">
        <v>0.95</v>
      </c>
      <c r="Q47" t="n">
        <v>3</v>
      </c>
      <c r="R47" t="n">
        <v>10000</v>
      </c>
      <c r="S47" t="inlineStr">
        <is>
          <t>06/05/2024, 15:42:26</t>
        </is>
      </c>
      <c r="T47" s="3">
        <f>hyperlink("https://spiral.technion.ac.il/results/MTAwMDAwNw==/46/GOResultsPROCESS","link")</f>
        <v/>
      </c>
      <c r="U47" t="inlineStr">
        <is>
          <t>['GO:0050896:response to stimulus (qval9.53E-2)', 'GO:0044281:small molecule metabolic process (qval1.29E-1)', 'GO:0006644:phospholipid metabolic process (qval1.27E-1)', 'GO:0019637:organophosphate metabolic process (qval1.16E-1)', 'GO:0050993:dimethylallyl diphosphate metabolic process (qval1.41E-1)', 'GO:0050992:dimethylallyl diphosphate biosynthetic process (qval1.18E-1)', 'GO:0009240:isopentenyl diphosphate biosynthetic process (qval1.15E-1)', 'GO:0046490:isopentenyl diphosphate metabolic process (qval1.01E-1)', 'GO:0006950:response to stress (qval9.79E-2)', 'GO:0055074:calcium ion homeostasis (qval1.53E-1)', 'GO:0030091:protein repair (qval1.7E-1)', 'GO:0006816:calcium ion transport (qval2.01E-1)', 'GO:0072507:divalent inorganic cation homeostasis (qval2.29E-1)', 'GO:0006520:cellular amino acid metabolic process (qval2.37E-1)']</t>
        </is>
      </c>
      <c r="V47" s="3">
        <f>hyperlink("https://spiral.technion.ac.il/results/MTAwMDAwNw==/46/GOResultsFUNCTION","link")</f>
        <v/>
      </c>
      <c r="W47" t="inlineStr">
        <is>
          <t>['GO:0033743:peptide-methionine (R)-S-oxide reductase activity (qval6.45E-2)', 'GO:0004452:isopentenyl-diphosphate delta-isomerase activity (qval6.1E-2)', 'GO:0022836:gated channel activity (qval1.13E-1)', 'GO:0004838:L-tyrosine:2-oxoglutarate aminotransferase activity (qval1.81E-1)', 'GO:0070547:L-tyrosine aminotransferase activity (qval1.45E-1)', 'GO:0005217:intracellular ligand-gated ion channel activity (qval1.61E-1)', 'GO:0015267:channel activity (qval1.84E-1)', 'GO:0022803:passive transmembrane transporter activity (qval1.61E-1)', 'GO:0015085:calcium ion transmembrane transporter activity (qval1.7E-1)', 'GO:0015276:ligand-gated ion channel activity (qval2.3E-1)', 'GO:0022834:ligand-gated channel activity (qval2.09E-1)', 'GO:0022839:ion gated channel activity (qval2.23E-1)']</t>
        </is>
      </c>
      <c r="X47" s="3">
        <f>hyperlink("https://spiral.technion.ac.il/results/MTAwMDAwNw==/46/GOResultsCOMPONENT","link")</f>
        <v/>
      </c>
      <c r="Y47" t="inlineStr">
        <is>
          <t>NO TERMS</t>
        </is>
      </c>
    </row>
    <row r="48">
      <c r="A48" s="1" t="n">
        <v>47</v>
      </c>
      <c r="B48" t="n">
        <v>22284</v>
      </c>
      <c r="C48" t="n">
        <v>4255</v>
      </c>
      <c r="D48" t="n">
        <v>91</v>
      </c>
      <c r="E48" t="n">
        <v>8190</v>
      </c>
      <c r="F48" t="n">
        <v>408</v>
      </c>
      <c r="G48" t="n">
        <v>2044</v>
      </c>
      <c r="H48" t="n">
        <v>45</v>
      </c>
      <c r="I48" t="n">
        <v>219</v>
      </c>
      <c r="J48" s="2" t="n">
        <v>-1807</v>
      </c>
      <c r="K48" t="n">
        <v>0.368</v>
      </c>
      <c r="L48" t="inlineStr">
        <is>
          <t>AAE3,ABCC14,ABCI19,ABF4,ABI1,ABR1,ACBP3,ACHT4,ACX1,ADT3,AFP1,AGP15,AGT3,AHK3,AHL,ALDH7B4,ANAC083,APR1,APS1,AR781,ARF32,AT1G01350,AT1G02610,AT1G03740,AT1G04770,AT1G07030,AT1G07870,AT1G08315,AT1G11100,AT1G13195,AT1G13350,AT1G13390,AT1G13880,AT1G15740,AT1G16320,AT1G16840,AT1G16850,AT1G19400,AT1G21790,AT1G28190,AT1G29195,AT1G30320,AT1G34300,AT1G55530,AT1G56145,AT1G60730,AT1G60750,AT1G61890,AT1G66880,AT1G69360,AT1G69760,AT1G71360,AT1G71950,AT1G72510,AT1G73920,AT1G76070,AT1G76590,AT1G76980,AT1G78070,AT1G78420,AT2G02370,AT2G03470,AT2G04400,AT2G06025,AT2G16900,AT2G18090,AT2G18860,AT2G22680,AT2G22880,AT2G23120,AT2G24100,AT2G26920,AT2G27310,AT2G27500,AT2G27830,AT2G30550,AT2G31130,AT2G32150,AT2G33700,AT2G36220,AT2G38010,AT2G38240,AT2G39100,AT2G39270,AT2G40095,AT2G42975,AT2G43120,AT2G46080,AT2G46735,AT3G02480,AT3G02740,AT3G03150,AT3G04000,AT3G04640,AT3G06620,AT3G07565,AT3G09010,AT3G10020,AT3G11340,AT3G12510,AT3G13430,AT3G14075,AT3G14200,AT3G16800,AT3G20340,AT3G25840,AT3G43230,AT3G47550,AT3G47680,AT3G49550,AT3G50910,AT3G51500,AT3G52220,AT3G53540,AT3G57120,AT3G57750,AT3G57760,AT3G60450,AT3G62260,AT4G01895,AT4G05070,AT4G09150,AT4G11570,AT4G12000,AT4G12005,AT4G13110,AT4G15120,AT4G17410,AT4G17900,AT4G19140,AT4G22530,AT4G22610,AT4G23050,AT4G24380,AT4G27020,AT4G27652,AT4G27680,AT4G28300,AT4G29950,AT4G30100,AT4G30240,AT4G30490,AT4G30530,AT4G31860,AT4G33540,AT4G33905,AT4G33940,AT4G34140,AT4G34280,AT4G36500,AT4G38060,AT4G38810,AT5G02230,AT5G03380,AT5G04250,AT5G04760,AT5G05600,AT5G06280,AT5G08230,AT5G08535,AT5G12010,AT5G12190,AT5G15820,AT5G17460,AT5G18400,AT5G18490,AT5G19440,AT5G21280,AT5G21940,AT5G23520,AT5G24320,AT5G24890,AT5G25520,AT5G27760,AT5G35320,AT5G35732,AT5G40460,AT5G42050,AT5G42350,AT5G42570,AT5G42940,AT5G43260,AT5G46710,AT5G46780,AT5G48655,AT5G53050,AT5G54170,AT5G54940,AT5G55860,AT5G57123,AT5G57887,AT5G58020,AT5G58787,AT5G59490,AT5G60680,AT5G61820,AT5G64250,AT5G66050,AT5G67350,ATCOL4,ATG12A,ATG8E,ATJ10,ATJ20,ATL44,ATL45,ATL6,ATPK2,ATR2,ATTIL', "B''ALPHA", 'BAM1,BAM4,BGLU10,BHLH7,BPS1,BT5,CAD1,CAS,CBL4,CBP60A,CCX2,CDKG1,CHIP,CIPK1,CIPK14,CIPK15,CIPK6,CKL13,CLPC1,CML45,COAE,COL5,COL9,COR27,COR47,CPR30,CRY2,CYP94B3,D14,DI19-2,DI19-4,DREB2E,DYL1,ERD10,ERD15,ERF020,ERF070,ERF1-1,ERF113,ERF114,ERF3,ERF4,ERF7,FAB1A,FES1,FPA,Fes1A,GAE2,GDPD4,GGH1,GID1B,GLYK,GPX6,GSTU17,GSTU24,GSTU5,GSTU6,GT-3A,GT-3B,HAB1,HAI1,HGO,HISN1B,HNL,HSFA4C,HSFA7A,HSPRO2,HVA22D,IDD1,ILL4,ILL6,ILR1,INVC,ISU1,ITPK3,JAR1,KIN2,KING1,KIWI,KRP6,LOG2,LPA1,LRR XI-23,LSH9,LSU3,LTI78,LUG,MAPKKK13,MBF1C,MCCA,MED26A,MED26B,MGD1,MIP1,ML4,ML5,MRS2-1,MSL3,MSL6,MSR4,MTM1,MYB44,MYB73,MYOB1,NAC019,NAC078,NAC081,NBP35,NET1D,NPF2.10,NPGR2,NPR3,NTMC2T5.1,OCT4,OPR1,PAH1,PAP2,PDCB4,PDS1,PDX13,PEPR1,PIP5K1,PIP5K9,PLC4,PNC2,POP2,PP2A11,PPC3-1.2,PPC6-1,PRS1,PSKR1,PYL5,PYM,Phox4,RABB1B,RAP2-4,RAP2-6,RAP2-9,RBOHF,RBP1,RD19A,RD21A,RHA1A,RIN2,RMA1,RP2,RPL10C,RTNLB1,RVE6,SAG21,SAP12,SAP4,SAP5,SAP6,SAP7,SAP9,SAT3,SAT32,SAT5,SFH5,SK1,SKIP20,SKP2B,SLK1,SMP2,SPA1,SPE2,SPPL4,SRO1,SSP4,SSP5,TAT3,TEM1,TET8,TIFY3B,TIFY9,TIM14-3,TOM20-4,TOPP3,TPS11,TPS8,TSB1,TULP1,UBC3,UBQ10,UGT72B1,UGT89A2,UGT89B1,UNE1,UPF3,VQ9,WRKY48,XERO2,XI-1,ZAT6,ZHD11,ZIF1</t>
        </is>
      </c>
      <c r="M48" t="inlineStr">
        <is>
          <t>[(6, 10), (6, 39), (6, 41), (6, 74), (26, 10), (26, 11), (26, 22), (26, 23), (26, 24), (26, 32), (26, 34), (26, 36), (26, 39), (26, 41), (26, 46), (26, 47), (26, 53), (26, 59), (26, 65), (26, 74), (26, 76), (26, 82), (28, 10), (28, 39), (28, 53), (28, 74), (31, 10), (31, 11), (31, 14), (31, 16), (31, 18), (31, 22), (31, 23), (31, 24), (31, 27), (31, 32), (31, 34), (31, 36), (31, 39), (31, 41), (31, 46), (31, 47), (31, 50), (31, 53), (31, 59), (31, 62), (31, 65), (31, 72), (31, 74), (31, 76), (31, 82), (31, 90), (35, 10), (35, 39), (35, 41), (35, 53), (35, 65), (35, 74), (35, 76), (37, 10), (37, 23), (37, 36), (37, 39), (37, 41), (37, 53), (37, 74), (42, 10), (42, 11), (42, 16), (42, 22), (42, 23), (42, 24), (42, 32), (42, 34), (42, 36), (42, 39), (42, 41), (42, 46), (42, 47), (42, 53), (42, 59), (42, 62), (42, 65), (42, 74), (42, 76), (42, 82), (42, 90), (48, 74), (49, 74), (55, 10), (55, 41), (55, 53), (55, 74), (56, 10), (56, 36), (56, 39), (56, 41), (56, 53), (56, 74), (56, 82), (57, 74), (64, 10), (64, 11), (64, 16), (64, 22), (64, 23), (64, 24), (64, 32), (64, 34), (64, 36), (64, 39), (64, 41), (64, 46), (64, 47), (64, 53), (64, 59), (64, 62), (64, 65), (64, 72), (64, 74), (64, 76), (64, 82), (64, 90), (67, 10), (67, 39), (67, 41), (67, 53), (67, 65), (67, 74), (69, 74), (79, 10), (79, 11), (79, 14), (79, 16), (79, 18), (79, 22), (79, 23), (79, 24), (79, 32), (79, 34), (79, 36), (79, 39), (79, 41), (79, 46), (79, 47), (79, 50), (79, 53), (79, 59), (79, 62), (79, 65), (79, 72), (79, 74), (79, 76), (79, 82), (79, 90), (83, 10), (83, 11), (83, 23), (83, 32), (83, 36), (83, 39), (83, 41), (83, 53), (83, 59), (83, 62), (83, 65), (83, 74), (83, 76), (83, 82), (85, 10), (85, 11), (85, 14), (85, 16), (85, 18), (85, 22), (85, 23), (85, 24), (85, 32), (85, 34), (85, 36), (85, 39), (85, 41), (85, 46), (85, 47), (85, 50), (85, 53), (85, 59), (85, 62), (85, 65), (85, 72), (85, 74), (85, 76), (85, 82), (85, 90), (89, 10), (89, 11), (89, 14), (89, 16), (89, 18), (89, 22), (89, 23), (89, 24), (89, 32), (89, 34), (89, 36), (89, 39), (89, 41), (89, 46), (89, 47), (89, 50), (89, 53), (89, 59), (89, 62), (89, 65), (89, 72), (89, 74), (89, 76), (89, 82), (89, 90)]</t>
        </is>
      </c>
      <c r="N48" t="n">
        <v>2644</v>
      </c>
      <c r="O48" t="n">
        <v>0.5</v>
      </c>
      <c r="P48" t="n">
        <v>0.95</v>
      </c>
      <c r="Q48" t="n">
        <v>3</v>
      </c>
      <c r="R48" t="n">
        <v>10000</v>
      </c>
      <c r="S48" t="inlineStr">
        <is>
          <t>06/05/2024, 15:42:38</t>
        </is>
      </c>
      <c r="T48" s="3">
        <f>hyperlink("https://spiral.technion.ac.il/results/MTAwMDAwNw==/47/GOResultsPROCESS","link")</f>
        <v/>
      </c>
      <c r="U48" t="inlineStr">
        <is>
          <t>['GO:0042221:response to chemical (qval1.4E-15)', 'GO:0050896:response to stimulus (qval3.39E-14)', 'GO:0006950:response to stress (qval3.26E-13)', 'GO:0009628:response to abiotic stimulus (qval1.49E-12)', 'GO:0001101:response to acid chemical (qval2.24E-11)', 'GO:1901700:response to oxygen-containing compound (qval3.79E-11)', 'GO:0097305:response to alcohol (qval8.91E-10)', 'GO:0010033:response to organic substance (qval3.93E-9)', 'GO:0009414:response to water deprivation (qval3.61E-9)', 'GO:0009415:response to water (qval4.99E-9)', 'GO:0009737:response to abscisic acid (qval1.2E-8)', 'GO:0033993:response to lipid (qval5.32E-8)', 'GO:0010035:response to inorganic substance (qval5.59E-8)', 'GO:0009725:response to hormone (qval1.28E-7)', 'GO:0009719:response to endogenous stimulus (qval2.79E-7)', 'GO:0006970:response to osmotic stress (qval3.42E-7)', 'GO:0070887:cellular response to chemical stimulus (qval6.36E-7)', 'GO:0001666:response to hypoxia (qval8.09E-7)', 'GO:0071456:cellular response to hypoxia (qval8.41E-7)', 'GO:0036293:response to decreased oxygen levels (qval9.34E-7)', 'GO:0036294:cellular response to decreased oxygen levels (qval9.09E-7)', 'GO:0071453:cellular response to oxygen levels (qval9.47E-7)', 'GO:0070482:response to oxygen levels (qval9.57E-7)', 'GO:0009651:response to salt stress (qval1.7E-5)', 'GO:0009611:response to wounding (qval6.34E-5)', 'GO:0051716:cellular response to stimulus (qval1.46E-4)', 'GO:0006979:response to oxidative stress (qval2.95E-4)', 'GO:0006464:cellular protein modification process (qval3.2E-4)', 'GO:0036211:protein modification process (qval3.09E-4)', 'GO:0016567:protein ubiquitination (qval3.16E-4)', 'GO:1901564:organonitrogen compound metabolic process (qval5.03E-4)', 'GO:0032446:protein modification by small protein conjugation (qval6.59E-4)', 'GO:0048583:regulation of response to stimulus (qval6.84E-4)', 'GO:0009266:response to temperature stimulus (qval1.77E-3)', 'GO:0051707:response to other organism (qval1.96E-3)', 'GO:0009605:response to external stimulus (qval1.92E-3)', 'GO:0042493:response to drug (qval2.06E-3)', 'GO:0043207:response to external biotic stimulus (qval2.43E-3)', 'GO:0009607:response to biotic stimulus (qval2.43E-3)', 'GO:0070647:protein modification by small protein conjugation or removal (qval2.68E-3)', 'GO:0051704:multi-organism process (qval2.69E-3)', 'GO:0044267:cellular protein metabolic process (qval3.06E-3)', 'GO:0033554:cellular response to stress (qval3.56E-3)', 'GO:0043412:macromolecule modification (qval3.58E-3)', 'GO:0048585:negative regulation of response to stimulus (qval4.62E-3)', 'GO:2000022:regulation of jasmonic acid mediated signaling pathway (qval5.2E-3)', 'GO:0044237:cellular metabolic process (qval5.12E-3)', 'GO:0006470:protein dephosphorylation (qval5.68E-3)', 'GO:0009072:aromatic amino acid family metabolic process (qval5.56E-3)', 'GO:1902074:response to salt (qval6.42E-3)', 'GO:0009636:response to toxic substance (qval7.99E-3)', 'GO:0010200:response to chitin (qval8.67E-3)', 'GO:1901605:alpha-amino acid metabolic process (qval1.1E-2)', 'GO:0006790:sulfur compound metabolic process (qval1.08E-2)', 'GO:0008152:metabolic process (qval1.12E-2)', 'GO:0019538:protein metabolic process (qval1.26E-2)', 'GO:0000398:mRNA splicing, via spliceosome (qval1.47E-2)', 'GO:0009074:aromatic amino acid family catabolic process (qval2.9E-2)', 'GO:1901606:alpha-amino acid catabolic process (qval2.91E-2)', 'GO:0009987:cellular process (qval3.17E-2)', 'GO:0006520:cellular amino acid metabolic process (qval3.13E-2)', 'GO:0009966:regulation of signal transduction (qval3.16E-2)', 'GO:0009409:response to cold (qval3.27E-2)', 'GO:0071704:organic substance metabolic process (qval3.37E-2)', 'GO:0023051:regulation of signaling (qval3.39E-2)', 'GO:0010243:response to organonitrogen compound (qval3.55E-2)', 'GO:0010646:regulation of cell communication (qval3.84E-2)', 'GO:0016311:dephosphorylation (qval4.07E-2)', 'GO:0009617:response to bacterium (qval4.11E-2)', 'GO:0009063:cellular amino acid catabolic process (qval4.09E-2)', 'GO:0016054:organic acid catabolic process (qval4.14E-2)', 'GO:0046395:carboxylic acid catabolic process (qval4.08E-2)', 'GO:0000377:RNA splicing, via transesterification reactions with bulged adenosine as nucleophile (qval4.27E-2)', 'GO:0000375:RNA splicing, via transesterification reactions (qval4.22E-2)', 'GO:0043436:oxoacid metabolic process (qval4.29E-2)', 'GO:0009694:jasmonic acid metabolic process (qval4.41E-2)', 'GO:0046677:response to antibiotic (qval4.42E-2)', 'GO:0006082:organic acid metabolic process (qval4.39E-2)', 'GO:0009753:response to jasmonic acid (qval4.97E-2)', 'GO:0006559:L-phenylalanine catabolic process (qval4.94E-2)', 'GO:1902222:erythrose 4-phosphate/phosphoenolpyruvate family amino acid catabolic process (qval4.88E-2)', 'GO:0006807:nitrogen compound metabolic process (qval4.87E-2)', 'GO:0006558:L-phenylalanine metabolic process (qval5.45E-2)', 'GO:1902221:erythrose 4-phosphate/phosphoenolpyruvate family amino acid metabolic process (qval5.38E-2)', 'GO:0006952:defense response (qval5.84E-2)', 'GO:0010150:leaf senescence (qval6.13E-2)', 'GO:0046854:phosphatidylinositol phosphorylation (qval6.15E-2)', 'GO:0046834:lipid phosphorylation (qval6.08E-2)', 'GO:0007568:aging (qval6.16E-2)']</t>
        </is>
      </c>
      <c r="V48" s="3">
        <f>hyperlink("https://spiral.technion.ac.il/results/MTAwMDAwNw==/47/GOResultsFUNCTION","link")</f>
        <v/>
      </c>
      <c r="W48" t="inlineStr">
        <is>
          <t>['GO:0004722:protein serine/threonine phosphatase activity (qval1.33E-3)', 'GO:0061630:ubiquitin protein ligase activity (qval1.15E-3)', 'GO:0061659:ubiquitin-like protein ligase activity (qval9.03E-4)', 'GO:0140096:catalytic activity, acting on a protein (qval5.88E-3)', 'GO:0004842:ubiquitin-protein transferase activity (qval8.17E-3)', 'GO:0019787:ubiquitin-like protein transferase activity (qval8.91E-3)', 'GO:0004721:phosphoprotein phosphatase activity (qval9.91E-3)', 'GO:0016791:phosphatase activity (qval8.83E-2)', 'GO:0016412:serine O-acyltransferase activity (qval1.11E-1)', 'GO:0009001:serine O-acetyltransferase activity (qval1E-1)', 'GO:0042578:phosphoric ester hydrolase activity (qval1.03E-1)', 'GO:0016307:phosphatidylinositol phosphate kinase activity (qval2.3E-1)']</t>
        </is>
      </c>
      <c r="X48" s="3">
        <f>hyperlink("https://spiral.technion.ac.il/results/MTAwMDAwNw==/47/GOResultsCOMPONENT","link")</f>
        <v/>
      </c>
      <c r="Y48" t="inlineStr">
        <is>
          <t>['GO:0005634:nucleus (qval1.09E-1)', 'GO:0005737:cytoplasm (qval1.96E-1)', 'GO:0016020:membrane (qval2.65E-1)']</t>
        </is>
      </c>
    </row>
    <row r="49">
      <c r="A49" s="1" t="n">
        <v>48</v>
      </c>
      <c r="B49" t="n">
        <v>22284</v>
      </c>
      <c r="C49" t="n">
        <v>4255</v>
      </c>
      <c r="D49" t="n">
        <v>91</v>
      </c>
      <c r="E49" t="n">
        <v>8190</v>
      </c>
      <c r="F49" t="n">
        <v>776</v>
      </c>
      <c r="G49" t="n">
        <v>2756</v>
      </c>
      <c r="H49" t="n">
        <v>59</v>
      </c>
      <c r="I49" t="n">
        <v>277</v>
      </c>
      <c r="J49" s="2" t="n">
        <v>-6354</v>
      </c>
      <c r="K49" t="n">
        <v>0.369</v>
      </c>
      <c r="L49" t="inlineStr">
        <is>
          <t>3BETAHSD/D2,AAPT1,ACBP1,ACBP4,ACLB-1,ACP2,ACP3,ACT7,ADK1,ADK2,AFB3,AGD7,AGD9,AGP9,AHL5,AKR4C11,AL3,ALDH22A1,ALG11,ALG12,ALIS2,AN,AP17,AP3M,AP5M,APY1,ARAC1,ARF1,ARF3,ARPC1A,ARPC1B,ASHH3,ASK6,ASK9,ASP5,AT-GTL1,AT1G01300,AT1G01730,AT1G01910,AT1G04340,AT1G04430,AT1G04910,AT1G05070,AT1G05350,AT1G05520,AT1G05720,AT1G05780,AT1G05870,AT1G06470,AT1G06890,AT1G08125,AT1G08750,AT1G09150,AT1G09160,AT1G09580,AT1G09870,AT1G10850,AT1G11200,AT1G11360,AT1G12500,AT1G12850,AT1G12990,AT1G14180,AT1G14710,AT1G14910,AT1G16040,AT1G16570,AT1G16690,AT1G17430,AT1G18340,AT1G18700,AT1G19130,AT1G19880,AT1G20540,AT1G20575,AT1G21480,AT1G22790,AT1G24240,AT1G24360,AT1G26850,AT1G27190,AT1G28120,AT1G28410,AT1G29310,AT1G29470,AT1G29790,AT1G30230,AT1G30300,AT1G30630,AT1G30845,AT1G30890,AT1G31150,AT1G31780,AT1G31850,AT1G33230,AT1G33360,AT1G34010,AT1G34020,AT1G34270,AT1G34350,AT1G42430,AT1G42480,AT1G43580,AT1G44835,AT1G47640,AT1G48230,AT1G48610,AT1G50510,AT1G50710,AT1G51570,AT1G51630,AT1G52360,AT1G52600,AT1G56020,AT1G57600,AT1G57720,AT1G60070,AT1G60700,AT1G60995,AT1G62020,AT1G62330,AT1G62520,AT1G63110,AT1G64650,AT1G65270,AT1G66430,AT1G67250,AT1G67590,AT1G67680,AT1G67930,AT1G68260,AT1G69330,AT1G71070,AT1G71410,AT1G71900,AT1G72480,AT1G72550,AT1G73320,AT1G74910,AT1G75420,AT1G77260,AT1G77350,AT1G78150,AT1G79990,AT1G80280,AT2G01070,AT2G04280,AT2G04845,AT2G14835,AT2G15240,AT2G15860,AT2G18110,AT2G18910,AT2G20420,AT2G20930,AT2G21160,AT2G21250,AT2G21380,AT2G21390,AT2G24290,AT2G24440,AT2G25310,AT2G25830,AT2G26110,AT2G27330,AT2G27460,AT2G28310,AT2G29020,AT2G30105,AT2G30200,AT2G30460,AT2G30710,AT2G32580,AT2G34040,AT2G34300,AT2G36300,AT2G36360,AT2G39630,AT2G39750,AT2G39960,AT2G40280,AT2G40290,AT2G42230,AT3G02250,AT3G02760,AT3G02900,AT3G04830,AT3G05000,AT3G05100,AT3G05280,AT3G07140,AT3G07180,AT3G07210,AT3G07510,AT3G07950,AT3G08630,AT3G08680,AT3G08880,AT3G08890,AT3G09690,AT3G09800,AT3G11070,AT3G14410,AT3G14910,AT3G15410,AT3G15610,AT3G15980,AT3G16060,AT3G16200,AT3G16760,AT3G17365,AT3G17900,AT3G18860,AT3G18940,AT3G19515,AT3G19540,AT3G19680,AT3G21190,AT3G22520,AT3G23300,AT3G23660,AT3G24040,AT3G25150,AT3G26370,AT3G26780,AT3G27230,AT3G27906,AT3G28720,AT3G30300,AT3G32930,AT3G43740,AT3G44330,AT3G45230,AT3G49310,AT3G49720,AT3G51050,AT3G51610,AT3G52930,AT3G55140,AT3G55350,AT3G56580,AT3G56590,AT3G56750,AT3G57220,AT3G58130,AT3G59110,AT3G60320,AT3G62120,AT3G62220,AT3G62360,AT4G00560,AT4G00740,AT4G01590,AT4G04200,AT4G04614,AT4G08520,AT4G09810,AT4G10050,AT4G10470,AT4G12590,AT4G12700,AT4G14160,AT4G14360,AT4G14420,AT4G15790,AT4G15930,AT4G16180,AT4G16650,AT4G16695,AT4G16710,AT4G17420,AT4G18030,AT4G18060,AT4G19900,AT4G21460,AT4G24760,AT4G24840,AT4G25870,AT4G26550,AT4G26620,AT4G27720,AT4G28070,AT4G29520,AT4G29735,AT4G29870,AT4G30996,AT4G31180,AT4G31480,AT4G31490,AT4G31890,AT4G32285,AT4G32330,AT4G32390,AT4G33130,AT4G33380,AT4G33945,AT4G34270,AT4G34450,AT4G34660,AT4G35335,AT4G35785,AT4G35880,AT4G36660,AT4G37110,AT4G38040,AT4G38500,AT4G38520,AT4G39150,AT4G39820,AT5G01020,AT5G01970,AT5G02410,AT5G04060,AT5G04160,AT5G04420,AT5G05010,AT5G05830,AT5G06050,AT5G06060,AT5G07140,AT5G07590,AT5G08100,AT5G08580,AT5G08680,AT5G10020,AT5G10050,AT5G11560,AT5G11580,AT5G11640,AT5G11890,AT5G11980,AT5G12240,AT5G12850,AT5G13100,AT5G13260,AT5G14240,AT5G14430,AT5G17610,AT5G17620,AT5G18420,AT5G18520,AT5G19090,AT5G19130,AT5G19370,AT5G19680,AT5G20950,AT5G21070,AT5G22050,AT5G23200,AT5G23550,AT5G26850,AT5G27430,AT5G27470,AT5G27490,AT5G27830,AT5G36230,AT5G36290,AT5G38380,AT5G39800,AT5G40190,AT5G40830,AT5G41760,AT5G41950,AT5G42320,AT5G42660,AT5G42765,AT5G48020,AT5G48660,AT5G49100,AT5G49540,AT5G49945,AT5G49960,AT5G50000,AT5G50420,AT5G51150,AT5G52180,AT5G52280,AT5G53140,AT5G54750,AT5G56040,AT5G57460,AT5G58030,AT5G59740,AT5G60980,AT5G61240,AT5G61970,AT5G62930,AT5G63350,AT5G64600,AT5G65750,AT5G65810,AT5G67130,ATAPY2,ATARFA1F,ATBIOF,ATEYA,ATHS1,ATL51,ATPHOS32,AVP1,AtGH9B7,AtHip1,AtRGTB1,AtSec20', "B''BETA", "B''GAMMA", 'B3GALT10,B3GALT18,BCA5,BETAA-AD,BETAB-AD,BETAC-AD,BGLU42,BIG3,BRXL3,BTR1,BZIP61,BZR2,CAC2,CAM6,CAM7,CAS1,CCT1,CCT3,CCT4,CCT5,CCT6A,CCT7,CCT8,CDC48A,CDI,CDKA-1,CEF,CHC1,CI51,CID2,CKA2,CKB3,CLASP,CNX1,COBL7,COG4,COI1,COL3,COV1,CRT1,CRY1,CSLC6,CSN2,CSN5A,CSP4,CYB,CYC12,CYCA2-3,CYCD4-1,CYP18-2,CYP19-4,CYP20-1,CYP21-1,CYP21-3,CYP51G1,CYP72A7,DAD1,DAD2,DELTA-ADR,DEX1,DHAPRD,DIM,DIT2-1,DRP1A,DRP1C,DRP2A,DRP2B,DRT101,ECA3,ECA4,ECR,ECT5,ELD1,ELF5A-2,EMB1467,EMB2756,ENO2,ENO3,ERDJ2A,ERF014,EXO84C,F8H,FATA,FATB,FIE,FK,FKBP15-2,FKBP42,FLA1,FLA4,FPS2,FTRC,FYPP1,GA2,GALAK,GAPC1,GATA15,GAUT1,GAUT11,GAUT4,GAUT7,GAUT8,GAUT9,GDI2,GLDH,GLX2-2,GNL1,GNTI,GOS12,GPP2,GRF10,GRF3,GRF5,GRH1,GRXC4,GRXC5,GTG1,HAT1,HHP5,HISN3,HMT-2,HTA9,HVA22C,IMPL2,IQD30,IQD31,IQD32,ISA1,ISPE,KAB1,KAM1,KAS III,KAS1,KCR1,KCS9,KDSA1,KDSA2,KDSB,KEA4,KEA6,KINB2,LACS6,LAG1,LARP6B,LECRK82,LPAT2,LPLAT2,LRR1,LSM7,LUL4,MAP65-1,MAP70.1,MED20A,MED37E,MED37F,METK4,MGP2,MLH1,MNS1,MNS2,MNS4,MOD1,MPB2C,MPT3,MS1,MSRA5,MTHFR1,MUB2,NACA5,NAD-ME2,NADP-ME4,NAPRT1,NET1A,NMT1,NPSN11,NSF,ORP1D,OS9,OSCA1,OST1A,OST1B,OST3B,OST48,PAA1,PAB1,PABN3,PAC1,PAD1,PAE2,PAF2,PAG1,PAT15,PAT22,PBB1,PBB2,PBC1,PBD2,PBE1,PBF1,PBG1,PDCB5,PDH-E1 ALPHA,PDH-E1 BETA,PDIL1-4,PDIL1-6,PDIL2-1,PDIL2-3,PDIL5-2,PDIL5-3,PDIL5-4,PDPK1,PECT1,PFD1,PFD5,PFK5,PFK6,PFP-ALPHA1,PFP-BETA1,PGDH1,PGK1,PGM1,PGM3,PHR2,PKP1,PMM,PP2A2,PP2A3,PP2A4,PP2AA1,PP2AA3,PP2AB1,PPA1,PPT1,PRA1B6,PRMT14,PSAT2,PSL4,PSL5,PSP,PTB3,PUMP2,PUMP3,PUX4,QCT,QSOX2,RABA1B,RABA4B,RABD2A,RABG3A,RABG3D,RABH1B,RAD23B,RANBP1B,RAS1,RBG7,RBL15,RBP45A,RH15,RHM3,ROPGEF1,RPN12A,RPN13,RPN2,RPN2A,RPN3A,RPN3B,RPN5A,RPN5B,RPN6,RPN7,RPN8A,RPN9A,RPN9B,RPS5,RPT2B,RPT4A,RPT4B,RPT5A,RPT5B,RPT6A,RTNLB10,RTNLB3,S-ACP-DES5,SAR1B,SBT1.7,SBT2.5,SCAMP1,SCC3,SCO3,SDC,SDF2,SEC13A,SEC13B,SEC22,SEC31B,SETH3,SGB1,SGT1B,SHD,SHM4,SKP1B,SKU5,SLY1,SMO2-1,SMO2-2,SMU1,SP1L3,SPP,SPPL1,SPPL2,SPPL3,SPR1,SRP-54C,SSL3,STR2,STR6,STT3A,STT3B,SUB1,TAF6,TBL13,TBL24,TBL5,TFCB,TMN1,TMN11,TMN12,TMN3,TMN6,TMN7,TMN8,TMN9,TON1B,TON2,TOR1,TPLATE,TPR1,TSC10A,TSO1,TUBA4,TUBA5,TUBA6,TUBB2,TUBB6,TUBB9,TUBG2,UBC13,UBC2,UDP-GALT1,UGP,UGP2,UKL1,UKL4,UMK3,UTR5,UXS1,VAMP721,VHA-A1,VPS26B,VPS52,VPS53,VPS54,VTC4,VTE3,WRKY46,XXT2,ZCW7,emb1427,iqd17,mMDH1</t>
        </is>
      </c>
      <c r="M49" t="inlineStr">
        <is>
          <t>[(0, 28), (0, 37), (1, 6), (1, 28), (1, 30), (1, 35), (1, 37), (1, 44), (1, 49), (1, 55), (1, 57), (1, 78), (1, 80), (1, 83), (3, 28), (3, 37), (3, 44), (3, 49), (3, 55), (3, 57), (3, 78), (3, 80), (3, 83), (4, 28), (4, 37), (4, 49), (4, 78), (5, 28), (5, 37), (5, 44), (5, 49), (5, 55), (5, 57), (5, 78), (5, 80), (5, 83), (7, 28), (7, 37), (7, 49), (8, 6), (8, 28), (8, 30), (8, 35), (8, 37), (8, 44), (8, 49), (8, 55), (8, 57), (8, 78), (8, 80), (8, 83), (10, 28), (10, 37), (10, 44), (10, 49), (10, 55), (10, 57), (10, 78), (10, 80), (10, 83), (11, 28), (11, 37), (11, 83), (12, 28), (14, 28), (14, 37), (14, 55), (14, 57), (14, 83), (15, 28), (15, 37), (15, 78), (16, 28), (16, 35), (16, 37), (16, 44), (16, 49), (16, 55), (16, 57), (16, 78), (16, 80), (16, 83), (18, 28), (19, 28), (19, 35), (19, 37), (19, 44), (19, 49), (19, 55), (19, 57), (19, 78), (19, 80), (19, 83), (20, 28), (20, 37), (20, 78), (21, 28), (22, 28), (22, 37), (22, 83), (23, 28), (23, 37), (24, 28), (24, 35), (24, 37), (24, 44), (24, 49), (24, 55), (24, 57), (24, 78), (24, 80), (24, 83), (27, 28), (27, 35), (27, 37), (27, 44), (27, 49), (27, 55), (27, 57), (27, 78), (27, 80), (27, 83), (29, 28), (32, 28), (32, 37), (32, 44), (32, 49), (32, 55), (32, 57), (32, 78), (32, 80), (32, 83), (33, 78), (34, 28), (34, 37), (34, 55), (34, 57), (34, 78), (34, 80), (34, 83), (36, 28), (36, 37), (36, 57), (36, 78), (36, 80), (36, 83), (39, 28), (39, 35), (39, 37), (39, 44), (39, 49), (39, 55), (39, 57), (39, 78), (39, 80), (39, 83), (41, 28), (41, 37), (41, 44), (41, 49), (41, 55), (41, 57), (41, 78), (41, 80), (41, 83), (43, 6), (43, 28), (43, 30), (43, 35), (43, 37), (43, 44), (43, 49), (43, 55), (43, 57), (43, 78), (43, 80), (43, 83), (46, 28), (46, 37), (46, 55), (46, 57), (46, 78), (46, 80), (46, 83), (47, 28), (47, 37), (47, 83), (50, 28), (52, 28), (53, 28), (53, 37), (53, 83), (59, 28), (59, 37), (62, 28), (62, 37), (62, 83), (65, 28), (65, 35), (65, 37), (65, 44), (65, 49), (65, 55), (65, 57), (65, 78), (65, 80), (65, 83), (66, 28), (66, 37), (66, 49), (66, 55), (66, 57), (66, 78), (66, 80), (66, 83), (71, 6), (71, 28), (71, 30), (71, 35), (71, 37), (71, 44), (71, 49), (71, 55), (71, 57), (71, 78), (71, 80), (71, 83), (73, 28), (73, 37), (73, 78), (74, 28), (74, 35), (74, 37), (74, 44), (74, 49), (74, 55), (74, 57), (74, 78), (74, 80), (74, 83), (75, 28), (75, 37), (75, 78), (76, 28), (81, 28), (81, 37), (81, 49), (81, 55), (81, 57), (81, 78), (81, 80), (81, 83), (82, 28), (82, 35), (82, 37), (82, 44), (82, 49), (82, 55), (82, 57), (82, 78), (82, 80), (82, 83), (84, 28), (84, 37), (84, 44), (84, 49), (84, 55), (84, 57), (84, 78), (84, 80), (84, 83), (90, 28), (90, 37), (90, 57), (90, 78), (90, 80), (90, 83)]</t>
        </is>
      </c>
      <c r="N49" t="n">
        <v>4130</v>
      </c>
      <c r="O49" t="n">
        <v>0.75</v>
      </c>
      <c r="P49" t="n">
        <v>0.95</v>
      </c>
      <c r="Q49" t="n">
        <v>3</v>
      </c>
      <c r="R49" t="n">
        <v>10000</v>
      </c>
      <c r="S49" t="inlineStr">
        <is>
          <t>06/05/2024, 15:42:51</t>
        </is>
      </c>
      <c r="T49" s="3">
        <f>hyperlink("https://spiral.technion.ac.il/results/MTAwMDAwNw==/48/GOResultsPROCESS","link")</f>
        <v/>
      </c>
      <c r="U49" t="inlineStr">
        <is>
          <t>['GO:0016192:vesicle-mediated transport (qval5.51E-18)', 'GO:0048193:Golgi vesicle transport (qval7.46E-18)', 'GO:0051179:localization (qval5.49E-12)', 'GO:0030163:protein catabolic process (qval7.82E-12)', 'GO:0006888:ER to Golgi vesicle-mediated transport (qval6.72E-12)', 'GO:0006891:intra-Golgi vesicle-mediated transport (qval3.56E-11)', 'GO:0051641:cellular localization (qval1.11E-10)', 'GO:0006810:transport (qval1.62E-10)', 'GO:0010498:proteasomal protein catabolic process (qval2.08E-10)', 'GO:0051234:establishment of localization (qval4.3E-10)', 'GO:0043161:proteasome-mediated ubiquitin-dependent protein catabolic process (qval5.54E-10)', 'GO:0010499:proteasomal ubiquitin-independent protein catabolic process (qval5.31E-10)', 'GO:0046686:response to cadmium ion (qval5.57E-10)', 'GO:0070085:glycosylation (qval4.23E-9)', 'GO:0016051:carbohydrate biosynthetic process (qval2.52E-8)', 'GO:0046907:intracellular transport (qval2.98E-8)', 'GO:0006890:retrograde vesicle-mediated transport, Golgi to ER (qval3.36E-8)', 'GO:0043413:macromolecule glycosylation (qval8.28E-8)', 'GO:0006486:protein glycosylation (qval7.85E-8)', 'GO:0010038:response to metal ion (qval1.01E-7)', 'GO:0051649:establishment of localization in cell (qval1E-7)', 'GO:0006508:proteolysis (qval1.06E-7)', 'GO:0006511:ubiquitin-dependent protein catabolic process (qval2.14E-7)', 'GO:0019941:modification-dependent protein catabolic process (qval2.44E-7)', 'GO:0033036:macromolecule localization (qval3.53E-7)', 'GO:0043632:modification-dependent macromolecule catabolic process (qval5.69E-7)', 'GO:0008104:protein localization (qval6.85E-7)', 'GO:1901576:organic substance biosynthetic process (qval7.92E-7)', 'GO:0051603:proteolysis involved in cellular protein catabolic process (qval1.57E-6)', 'GO:0006633:fatty acid biosynthetic process (qval2.27E-6)', 'GO:0009058:biosynthetic process (qval2.2E-6)', 'GO:0000271:polysaccharide biosynthetic process (qval2.33E-6)', 'GO:0045489:pectin biosynthetic process (qval2.46E-6)', 'GO:0072330:monocarboxylic acid biosynthetic process (qval2.66E-6)', 'GO:0044283:small molecule biosynthetic process (qval2.83E-6)', 'GO:0008610:lipid biosynthetic process (qval2.82E-6)', 'GO:1901565:organonitrogen compound catabolic process (qval8.28E-6)', 'GO:0009987:cellular process (qval1.2E-5)', 'GO:0016053:organic acid biosynthetic process (qval1.6E-5)', 'GO:0046394:carboxylic acid biosynthetic process (qval1.56E-5)', 'GO:0044265:cellular macromolecule catabolic process (qval3.29E-5)', 'GO:0019752:carboxylic acid metabolic process (qval3.95E-5)', 'GO:0009057:macromolecule catabolic process (qval4.08E-5)', 'GO:0052546:cell wall pectin metabolic process (qval4.35E-5)', 'GO:0034976:response to endoplasmic reticulum stress (qval5.09E-5)', 'GO:0032787:monocarboxylic acid metabolic process (qval5.75E-5)', 'GO:0005976:polysaccharide metabolic process (qval8.19E-5)', 'GO:0015031:protein transport (qval9.21E-5)', 'GO:0045488:pectin metabolic process (qval9.88E-5)', 'GO:0010393:galacturonan metabolic process (qval1.12E-4)', 'GO:0016255:attachment of GPI anchor to protein (qval1.23E-4)', 'GO:0045184:establishment of protein localization (qval1.45E-4)', 'GO:0015833:peptide transport (qval1.43E-4)', 'GO:1901137:carbohydrate derivative biosynthetic process (qval1.61E-4)', 'GO:0006465:signal peptide processing (qval1.58E-4)', 'GO:0006886:intracellular protein transport (qval1.7E-4)', 'GO:0006090:pyruvate metabolic process (qval1.93E-4)', 'GO:0042886:amide transport (qval2.44E-4)', 'GO:0071705:nitrogen compound transport (qval2.43E-4)', 'GO:0044281:small molecule metabolic process (qval2.39E-4)', 'GO:0006491:N-glycan processing (qval2.67E-4)', 'GO:0009108:coenzyme biosynthetic process (qval2.91E-4)', 'GO:0044249:cellular biosynthetic process (qval2.88E-4)', 'GO:0000902:cell morphogenesis (qval2.98E-4)', 'GO:0032989:cellular component morphogenesis (qval3.15E-4)', 'GO:0060560:developmental growth involved in morphogenesis (qval3.18E-4)', 'GO:0006631:fatty acid metabolic process (qval3.19E-4)', 'GO:0044255:cellular lipid metabolic process (qval3.55E-4)', 'GO:0072599:establishment of protein localization to endoplasmic reticulum (qval3.85E-4)', 'GO:0045047:protein targeting to ER (qval3.79E-4)', 'GO:0006629:lipid metabolic process (qval4.13E-4)', 'GO:0005975:carbohydrate metabolic process (qval4.17E-4)', 'GO:0015780:nucleotide-sugar transmembrane transport (qval4.12E-4)', 'GO:0090407:organophosphate biosynthetic process (qval4.15E-4)', 'GO:0043436:oxoacid metabolic process (qval4.55E-4)', 'GO:0090110:cargo loading into COPII-coated vesicle (qval4.68E-4)', 'GO:0035459:cargo loading into vesicle (qval4.62E-4)', 'GO:0006082:organic acid metabolic process (qval4.89E-4)', 'GO:1901135:carbohydrate derivative metabolic process (qval4.88E-4)', 'GO:0006732:coenzyme metabolic process (qval6.36E-4)', 'GO:0070972:protein localization to endoplasmic reticulum (qval7.36E-4)', 'GO:0009826:unidimensional cell growth (qval7.69E-4)', 'GO:0051668:localization within membrane (qval8.32E-4)', 'GO:0048589:developmental growth (qval9.57E-4)', 'GO:0016049:cell growth (qval1.01E-3)', 'GO:0010035:response to inorganic substance (qval1.01E-3)', 'GO:0071702:organic substance transport (qval1.04E-3)', 'GO:0044238:primary metabolic process (qval1.09E-3)', 'GO:0009653:anatomical structure morphogenesis (qval1.22E-3)', 'GO:0052325:cell wall pectin biosynthetic process (qval1.37E-3)', 'GO:0000226:microtubule cytoskeleton organization (qval2.07E-3)', 'GO:0034637:cellular carbohydrate biosynthetic process (qval2.1E-3)', 'GO:0044262:cellular carbohydrate metabolic process (qval2.09E-3)', 'GO:0055086:nucleobase-containing small molecule metabolic process (qval2.08E-3)', 'GO:1901564:organonitrogen compound metabolic process (qval2.64E-3)', 'GO:1901575:organic substance catabolic process (qval2.96E-3)', 'GO:0007010:cytoskeleton organization (qval3.09E-3)', 'GO:0040007:growth (qval3.07E-3)', 'GO:0019538:protein metabolic process (qval3.27E-3)', 'GO:0009260:ribonucleotide biosynthetic process (qval3.26E-3)', 'GO:0072657:protein localization to membrane (qval3.51E-3)', 'GO:0046390:ribose phosphate biosynthetic process (qval3.82E-3)', 'GO:0016043:cellular component organization (qval4.64E-3)', 'GO:0034404:nucleobase-containing small molecule biosynthetic process (qval5.28E-3)', 'GO:0007017:microtubule-based process (qval5.56E-3)', 'GO:0044264:cellular polysaccharide metabolic process (qval5.83E-3)', 'GO:0046364:monosaccharide biosynthetic process (qval5.77E-3)', 'GO:0090481:pyrimidine nucleotide-sugar transmembrane transport (qval6.56E-3)', 'GO:0070727:cellular macromolecule localization (qval6.75E-3)', 'GO:0051188:cofactor biosynthetic process (qval6.9E-3)', 'GO:0009165:nucleotide biosynthetic process (qval7.03E-3)', 'GO:0033692:cellular polysaccharide biosynthetic process (qval7.62E-3)', 'GO:0044237:cellular metabolic process (qval7.84E-3)', 'GO:1901293:nucleoside phosphate biosynthetic process (qval7.89E-3)', 'GO:0010394:homogalacturonan metabolic process (qval8.49E-3)', 'GO:0019637:organophosphate metabolic process (qval8.62E-3)', 'GO:0009100:glycoprotein metabolic process (qval8.55E-3)', 'GO:0009152:purine ribonucleotide biosynthetic process (qval8.61E-3)', 'GO:0016050:vesicle organization (qval9.59E-3)', 'GO:0006457:protein folding (qval9.85E-3)', 'GO:0006164:purine nucleotide biosynthetic process (qval1E-2)', 'GO:0032502:developmental process (qval1.07E-2)', 'GO:0071704:organic substance metabolic process (qval1.13E-2)', 'GO:0009259:ribonucleotide metabolic process (qval1.21E-2)', 'GO:0072522:purine-containing compound biosynthetic process (qval1.26E-2)', 'GO:0071840:cellular component organization or biogenesis (qval1.29E-2)', 'GO:1901292:nucleoside phosphate catabolic process (qval1.38E-2)', 'GO:0072583:clathrin-dependent endocytosis (qval1.37E-2)', 'GO:0009156:ribonucleoside monophosphate biosynthetic process (qval1.4E-2)', 'GO:0032881:regulation of polysaccharide metabolic process (qval1.67E-2)', 'GO:0009201:ribonucleoside triphosphate biosynthetic process (qval1.71E-2)', 'GO:0009132:nucleoside diphosphate metabolic process (qval1.76E-2)', 'GO:0015689:molybdate ion transport (qval1.79E-2)', 'GO:0097502:mannosylation (qval1.77E-2)', 'GO:0006897:endocytosis (qval1.76E-2)', 'GO:0017144:drug metabolic process (qval1.91E-2)', 'GO:0009124:nucleoside monophosphate biosynthetic process (qval1.94E-2)', 'GO:0019359:nicotinamide nucleotide biosynthetic process (qval1.92E-2)', 'GO:0019693:ribose phosphate metabolic process (qval1.97E-2)', 'GO:0009161:ribonucleoside monophosphate metabolic process (qval2.08E-2)', 'GO:0034613:cellular protein localization (qval2.13E-2)', 'GO:0019363:pyridine nucleotide biosynthetic process (qval2.13E-2)', 'GO:0000904:cell morphogenesis involved in differentiation (qval2.16E-2)', 'GO:0006757:ATP generation from ADP (qval2.17E-2)', 'GO:0006096:glycolytic process (qval2.15E-2)', 'GO:0046031:ADP metabolic process (qval2.14E-2)', 'GO:0009135:purine nucleoside diphosphate metabolic process (qval2.12E-2)', 'GO:0009179:purine ribonucleoside diphosphate metabolic process (qval2.11E-2)', 'GO:0044260:cellular macromolecule metabolic process (qval2.12E-2)', 'GO:0006753:nucleoside phosphate metabolic process (qval2.21E-2)', 'GO:0009142:nucleoside triphosphate biosynthetic process (qval2.23E-2)', 'GO:0030865:cortical cytoskeleton organization (qval2.27E-2)', 'GO:1901264:carbohydrate derivative transport (qval2.37E-2)', 'GO:0042866:pyruvate biosynthetic process (qval2.36E-2)', 'GO:0009225:nucleotide-sugar metabolic process (qval2.34E-2)', 'GO:0009185:ribonucleoside diphosphate metabolic process (qval2.33E-2)', 'GO:0009199:ribonucleoside triphosphate metabolic process (qval2.37E-2)', 'GO:0006898:receptor-mediated endocytosis (qval2.45E-2)', 'GO:0072525:pyridine-containing compound biosynthetic process (qval2.46E-2)', 'GO:0009150:purine ribonucleotide metabolic process (qval2.47E-2)', 'GO:0009123:nucleoside monophosphate metabolic process (qval2.58E-2)', 'GO:0016485:protein processing (qval2.6E-2)', 'GO:0045898:regulation of RNA polymerase II transcriptional preinitiation complex assembly (qval2.84E-2)', 'GO:0045899:positive regulation of RNA polymerase II transcriptional preinitiation complex assembly (qval2.82E-2)', 'GO:0015976:carbon utilization (qval2.8E-2)', 'GO:0009920:cell plate formation involved in plant-type cell wall biogenesis (qval2.79E-2)', 'GO:0009056:catabolic process (qval2.92E-2)', 'GO:0034654:nucleobase-containing compound biosynthetic process (qval2.97E-2)', 'GO:0006487:protein N-linked glycosylation (qval2.99E-2)', 'GO:0006163:purine nucleotide metabolic process (qval3.04E-2)', 'GO:0009932:cell tip growth (qval3.13E-2)']</t>
        </is>
      </c>
      <c r="V49" s="3">
        <f>hyperlink("https://spiral.technion.ac.il/results/MTAwMDAwNw==/48/GOResultsFUNCTION","link")</f>
        <v/>
      </c>
      <c r="W49" t="inlineStr">
        <is>
          <t>['GO:0016757:transferase activity, transferring glycosyl groups (qval2.49E-10)', 'GO:0004312:fatty acid synthase activity (qval2.59E-5)', 'GO:0003824:catalytic activity (qval2.23E-4)', 'GO:0016864:intramolecular oxidoreductase activity, transposing S-S bonds (qval1.79E-3)', 'GO:0003756:protein disulfide isomerase activity (qval1.43E-3)', 'GO:0015165:pyrimidine nucleotide-sugar transmembrane transporter activity (qval1.25E-2)', 'GO:0016740:transferase activity (qval1.72E-2)', 'GO:0016758:transferase activity, transferring hexosyl groups (qval3.62E-2)', 'GO:0005338:nucleotide-sugar transmembrane transporter activity (qval3.88E-2)', 'GO:0016860:intramolecular oxidoreductase activity (qval3.5E-2)', 'GO:0008017:microtubule binding (qval3.36E-2)', 'GO:0015149:hexose transmembrane transporter activity (qval4.19E-2)', 'GO:0019784:NEDD8-specific protease activity (qval3.87E-2)', 'GO:0047262:polygalacturonate 4-alpha-galacturonosyltransferase activity (qval5.19E-2)', 'GO:0016746:transferase activity, transferring acyl groups (qval5.13E-2)', 'GO:0015631:tubulin binding (qval4.89E-2)', 'GO:0051192:prosthetic group binding (qval4.79E-2)', 'GO:0000036:acyl carrier activity (qval4.53E-2)', 'GO:0044620:ACP phosphopantetheine attachment site binding (qval4.29E-2)', 'GO:0015098:molybdate ion transmembrane transporter activity (qval6.13E-2)', 'GO:0042500:aspartic endopeptidase activity, intramembrane cleaving (qval5.83E-2)', 'GO:0016853:isomerase activity (qval7.29E-2)', 'GO:0008092:cytoskeletal protein binding (qval9.2E-2)', 'GO:0004175:endopeptidase activity (qval8.87E-2)', 'GO:0016297:acyl-[acyl-carrier-protein] hydrolase activity (qval9.54E-2)', 'GO:0008233:peptidase activity (qval9.53E-2)', 'GO:0000030:mannosyltransferase activity (qval9.64E-2)']</t>
        </is>
      </c>
      <c r="X49" s="3">
        <f>hyperlink("https://spiral.technion.ac.il/results/MTAwMDAwNw==/48/GOResultsCOMPONENT","link")</f>
        <v/>
      </c>
      <c r="Y49" t="inlineStr">
        <is>
          <t>['GO:0044431:Golgi apparatus part (qval5E-79)', 'GO:0005794:Golgi apparatus (qval4.31E-69)', 'GO:0098791:Golgi subcompartment (qval6.96E-60)', 'GO:0031985:Golgi cisterna (qval3.39E-55)', 'GO:0044444:cytoplasmic part (qval1.25E-48)', 'GO:0005802:trans-Golgi network (qval1.18E-47)', 'GO:0005768:endosome (qval6.28E-45)', 'GO:0031984:organelle subcompartment (qval1.83E-43)', 'GO:0031410:cytoplasmic vesicle (qval1.92E-39)', 'GO:0097708:intracellular vesicle (qval2.07E-39)', 'GO:0044422:organelle part (qval5.05E-39)', 'GO:0044446:intracellular organelle part (qval1.13E-38)', 'GO:0031982:vesicle (qval6.23E-37)', 'GO:0005829:cytosol (qval2.7E-30)', 'GO:0000138:Golgi trans cisterna (qval2.66E-29)', 'GO:0044432:endoplasmic reticulum part (qval1.79E-24)', 'GO:0005783:endoplasmic reticulum (qval8.25E-24)', 'GO:1905368:peptidase complex (qval8.15E-22)', 'GO:1905369:endopeptidase complex (qval7.07E-21)', 'GO:0000502:proteasome complex (qval6.71E-21)', 'GO:0032991:protein-containing complex (qval9.5E-20)', 'GO:0005797:Golgi medial cisterna (qval3.01E-18)', 'GO:0044424:intracellular part (qval1.88E-16)', 'GO:0044433:cytoplasmic vesicle part (qval6.59E-16)', 'GO:0030117:membrane coat (qval5.55E-15)', 'GO:0098796:membrane protein complex (qval8.31E-15)', 'GO:0016020:membrane (qval1.06E-14)', 'GO:0044425:membrane part (qval1.81E-14)', 'GO:0044464:cell part (qval6.19E-14)', 'GO:0005839:proteasome core complex (qval1E-13)', 'GO:0030120:vesicle coat (qval2.61E-13)', 'GO:0005886:plasma membrane (qval4.75E-11)', 'GO:1902494:catalytic complex (qval1.02E-10)', 'GO:0098588:bounding membrane of organelle (qval3.16E-10)', 'GO:0030126:COPI vesicle coat (qval4.99E-10)', 'GO:0005737:cytoplasm (qval5.46E-9)', 'GO:0000137:Golgi cis cisterna (qval1.21E-8)', 'GO:0031090:organelle membrane (qval2.49E-8)', 'GO:0019774:proteasome core complex, beta-subunit complex (qval1.96E-7)', 'GO:0000139:Golgi membrane (qval5.31E-7)', 'GO:0044437:vacuolar part (qval5.2E-7)', 'GO:0005774:vacuolar membrane (qval1.11E-6)', 'GO:0098805:whole membrane (qval1.8E-6)', 'GO:0030054:cell junction (qval3.09E-6)', 'GO:0005911:cell-cell junction (qval3.02E-6)', 'GO:0009506:plasmodesma (qval2.95E-6)', 'GO:0019773:proteasome core complex, alpha-subunit complex (qval3.21E-6)', 'GO:0031228:intrinsic component of Golgi membrane (qval4.79E-6)', 'GO:0030173:integral component of Golgi membrane (qval4.69E-6)', 'GO:0044430:cytoskeletal part (qval4.92E-6)', 'GO:0042765:GPI-anchor transamidase complex (qval6.32E-6)', 'GO:0030127:COPII vesicle coat (qval1.5E-5)', 'GO:0043227:membrane-bounded organelle (qval3.72E-5)', 'GO:0009504:cell plate (qval3.8E-5)', 'GO:0070971:endoplasmic reticulum exit site (qval4.95E-5)', 'GO:0043229:intracellular organelle (qval4.88E-5)', 'GO:0043226:organelle (qval5.65E-5)', 'GO:0043231:intracellular membrane-bounded organelle (qval6.12E-5)', 'GO:0005789:endoplasmic reticulum membrane (qval1.63E-4)', 'GO:0030008:TRAPP complex (qval2E-4)', 'GO:0072546:ER membrane protein complex (qval3.5E-4)', 'GO:0005575:cellular_component (qval4.37E-4)', 'GO:0030312:external encapsulating structure (qval5.41E-4)', 'GO:0005618:cell wall (qval5.33E-4)', 'GO:0099023:tethering complex (qval5.3E-4)', 'GO:1990071:TRAPPII protein complex (qval6.61E-4)', 'GO:0008541:proteasome regulatory particle, lid subcomplex (qval7.45E-4)', 'GO:0005787:signal peptidase complex (qval7.34E-4)', 'GO:0030176:integral component of endoplasmic reticulum membrane (qval8.24E-4)', 'GO:0009524:phragmoplast (qval8.4E-4)', 'GO:0031301:integral component of organelle membrane (qval1.03E-3)', 'GO:0031227:intrinsic component of endoplasmic reticulum membrane (qval1.15E-3)', 'GO:0031300:intrinsic component of organelle membrane (qval1.39E-3)', 'GO:0016021:integral component of membrane (qval1.4E-3)', 'GO:0030660:Golgi-associated vesicle membrane (qval2.32E-3)', 'GO:0010005:cortical microtubule, transverse to long axis (qval3.62E-3)', 'GO:0071458:integral component of cytoplasmic side of endoplasmic reticulum membrane (qval3.57E-3)', 'GO:0009505:plant-type cell wall (qval3.95E-3)', 'GO:0071556:integral component of lumenal side of endoplasmic reticulum membrane (qval5.23E-3)', 'GO:0008540:proteasome regulatory particle, base subcomplex (qval5.25E-3)', 'GO:0005801:cis-Golgi network (qval7.55E-3)', 'GO:0005773:vacuole (qval8.39E-3)', 'GO:0005793:endoplasmic reticulum-Golgi intermediate compartment (qval1.03E-2)']</t>
        </is>
      </c>
    </row>
    <row r="50">
      <c r="A50" s="1" t="n">
        <v>49</v>
      </c>
      <c r="B50" t="n">
        <v>22284</v>
      </c>
      <c r="C50" t="n">
        <v>4255</v>
      </c>
      <c r="D50" t="n">
        <v>91</v>
      </c>
      <c r="E50" t="n">
        <v>8190</v>
      </c>
      <c r="F50" t="n">
        <v>575</v>
      </c>
      <c r="G50" t="n">
        <v>3873</v>
      </c>
      <c r="H50" t="n">
        <v>77</v>
      </c>
      <c r="I50" t="n">
        <v>368</v>
      </c>
      <c r="J50" s="2" t="n">
        <v>-3669</v>
      </c>
      <c r="K50" t="n">
        <v>0.37</v>
      </c>
      <c r="L50" t="inlineStr">
        <is>
          <t>AAE5,ABCB15,ABCC1,ABCC3,ABCG34,ACBP3,ACR5,ACX1,ADG2,ADT3,AFC2,AFP3,ALA5,ALAAT2,ALDH7B4,ALIS5,AML3,AMT1-1,ANAC087,ANN3,ANN4,APG9,APK1,APR1,APR2,APY6,ARO3,ARR5,ARR6,ARV1,ASP3,AT1G01490,AT1G02360,AT1G02610,AT1G03220,AT1G03370,AT1G04770,AT1G04960,AT1G04985,AT1G07040,AT1G07160,AT1G07590,AT1G08940,AT1G09740,AT1G09920,AT1G10140,AT1G10410,AT1G10650,AT1G10890,AT1G12030,AT1G12760,AT1G13990,AT1G17080,AT1G17860,AT1G18390,AT1G18980,AT1G19020,AT1G19200,AT1G19400,AT1G21380,AT1G21580,AT1G22930,AT1G23140,AT1G23440,AT1G24440,AT1G25550,AT1G25682,AT1G27290,AT1G29760,AT1G30700,AT1G30720,AT1G30730,AT1G30755,AT1G30757,AT1G32120,AT1G32460,AT1G33600,AT1G34300,AT1G44770,AT1G51800,AT1G52330,AT1G53050,AT1G54290,AT1G55680,AT1G56140,AT1G56300,AT1G63010,AT1G65510,AT1G66900,AT1G67480,AT1G68410,AT1G68820,AT1G69450,AT1G70160,AT1G71500,AT1G71950,AT1G72070,AT1G72510,AT1G73920,AT1G76070,AT1G76970,AT1G76980,AT1G78420,AT1G78830,AT1G80160,AT1G80960,AT2G02960,AT2G06025,AT2G13960,AT2G15960,AT2G16790,AT2G17500,AT2G17705,AT2G18690,AT2G19060,AT2G20320,AT2G20495,AT2G20670,AT2G22790,AT2G23120,AT2G23780,AT2G23790,AT2G24100,AT2G24860,AT2G25460,AT2G27389,AT2G27830,AT2G32150,AT2G33700,AT2G35730,AT2G37110,AT2G38410,AT2G38870,AT2G39110,AT2G39410,AT2G41160,AT2G44010,AT2G44380,AT2G44970,AT2G45980,AT2G46260,AT3G01430,AT3G02070,AT3G02740,AT3G03790,AT3G04010,AT3G05165,AT3G05685,AT3G07565,AT3G11780,AT3G12620,AT3G12977,AT3G13430,AT3G13435,AT3G14560,AT3G15630,AT3G15670,AT3G17770,AT3G19010,AT3G19615,AT3G19970,AT3G20300,AT3G22570,AT3G25840,AT3G26100,AT3G26440,AT3G26510,AT3G27110,AT3G29034,AT3G30390,AT3G44190,AT3G47160,AT3G47550,AT3G47680,AT3G48050,AT3G49210,AT3G49590,AT3G50910,AT3G51730,AT3G52105,AT3G53180,AT3G55470,AT3G56200,AT3G60300,AT3G61260,AT3G61410,AT3G62920,AT4G00500,AT4G02940,AT4G03260,AT4G07990,AT4G09150,AT4G09170,AT4G13010,AT4G13180,AT4G13500,AT4G15400,AT4G15563,AT4G15610,AT4G16146,AT4G17140,AT4G17840,AT4G19200,AT4G20830,AT4G20860,AT4G23050,AT4G24690,AT4G26288,AT4G27020,AT4G27740,AT4G28260,AT4G29950,AT4G30390,AT4G30790,AT4G31450,AT4G31860,AT4G32060,AT4G32480,AT4G32600,AT4G33467,AT4G33666,AT4G33920,AT4G33960,AT4G34310,AT4G35750,AT4G36500,AT4G38540,AT4G38930,AT4G38980,AT4G39670,AT5G01750,AT5G02230,AT5G03210,AT5G03380,AT5G03905,AT5G04020,AT5G04830,AT5G05600,AT5G08240,AT5G12400,AT5G15190,AT5G17280,AT5G18630,AT5G18780,AT5G18850,AT5G18860,AT5G19050,AT5G19230,AT5G19855,AT5G19860,AT5G20050,AT5G22920,AT5G23340,AT5G24810,AT5G25280,AT5G27760,AT5G35200,AT5G35370,AT5G35690,AT5G38100,AT5G38850,AT5G39590,AT5G40210,AT5G40340,AT5G40670,AT5G40690,AT5G42010,AT5G42390,AT5G42825,AT5G43560,AT5G43580,AT5G44380,AT5G46780,AT5G47740,AT5G48175,AT5G48657,AT5G49710,AT5G51160,AT5G51390,AT5G52200,AT5G53050,AT5G53330,AT5G53970,AT5G54760,AT5G54870,AT5G55970,AT5G57035,AT5G57400,AT5G57510,AT5G57610,AT5G58720,AT5G58730,AT5G58800,AT5G59400,AT5G60710,AT5G60750,AT5G61530,AT5G62460,AT5G63970,AT5G64170,AT5G64230,AT5G64250,AT5G67620,ATARLA1C,ATATG2,ATCRT1,ATG12A,ATG18F,ATG18H,ATG8A,ATG8E,ATG8F,ATG8H,ATG8I,ATHXK4,ATJ8,ATKTI1,ATL40,ATNAC3,ATPS3,ATY1,AtMYB45', "B'ETA", 'BAK1,BAP1,BBX22,BCA6,BEN1,BGLU16,BGLU30,BIG,BIL4,BLH10,BT2,BZIP25,CAD1,CBSCBSPB4,CERK1,CHI,CHIB1,CHIP,CHMP1B,CHX17,CID11,CIPK1,CIPK9,CLPD,CML19,CML31,CML35,CML42,CML48,CML49,COAE,COL5,COL9,COX19-2,CPUORF47,CRK25,CRRSP6,CSY3,CYP707A1,CYP710A1,CYP71B6,CYP94B2,DGD2,DI19-3,DMR6,EAF1B,ECI1,ECI2,ECT8,EIL3,EMB2454,ERD6,ERF011,ERF112,ERF113,F24J8.4,FAB1A,FAB1B,FAB1D,FAP2,FHY,FIP1,FRS7,G6PD2,GDH2,GDPD1,GDPD2,GI,GLY3,GLYK,GPX2,GRXS13,GSTF8,GSTU1,GSTU10,HAB1,HAT22,HEL,HEMA1,HIR3,HSFA4C,INVC,IPCS2,IPK2A,ISCA,KAN1,KNAT5,LARP6A,LCV1,LEC,LOG7,LON2,LPEAT2,LYK4,MED26B,MED7A,MIOX2,MIP1,ML2,ML5,MPK17,MPK5,MSRB3,NAC053,NAC055,NAC072,NAC69,NADK1,NARA5,NBP35,NEK2,NLP4,NLP7,NLP8,NPF6.3,NPF8.5,NPR1,NSP5,NTMC2T6.2,NUDT13,NUDT18,OASA2,OBE2,PAH2,PAHX,PAP17,PAP7,PAPP2C,PCR2,PED1,PER51,PER69,PIRL5,PIRL8,PLA-I{gamma}1,PLP1,PMAT1,POX2,PP2A10,PPH,PRA1F3,PRXIID,PSS1,PSY3,PUB22,PUB37,PUB44,PUP18,PYL5,QCR7-2,RABF2B,RABH1C,RALFL27,RALFL33,RD19A,RD21A,RFS6,RHA1A,RHA1B,RIN2,RLP9,RMA3,RPL10C,RPL18AA,RPPL1,RTFL17,RTL1,RTNLB16,RTNLB22,SAC2,SAC5,SAP11,SAP3,SAP6,SAP9,SBT3.5,SDH2-1,SDP1,SERK4,SFH7,SHM7,SIS,SKIP32,SKP2B,SLAH3,SMG7,SNAP33,SPA1,SPD1,SPP1,SPS2,SPX1,SPX2,SQE4,SR30,SR45A,SRK2B,SRO1,SSL12,SSL9,STOP1,STP7,STR17,SULTR1;2,SWEET2,TBL41,TBL8,TCP13,TEM1,TET8,TGA1,TGA10,TIC20-IV,TIM14-3,TOM20-4,TOPP8,TPS10,TRB2,TXR1,TZP,UBC19,UBL5,UBQ3,UGT73B5,UGT74F2,UGT76E4,UPF3,UPL4,VPS2.1,VPS28-1,VPS37-1,VPS60.1,VPS60.2,VQ22,VQ8,VSR7,WAKL14,WRKY14,WRKY19,WRKY25,WRKY3,WRKY45,WRKY47,WRKY6,WRKY75,XDH1,XTH30,Y-2,YLS9,ZHD6,ZIFL1,emb2170</t>
        </is>
      </c>
      <c r="M50" t="inlineStr">
        <is>
          <t>[(0, 1), (0, 8), (2, 1), (6, 1), (6, 3), (6, 5), (6, 8), (6, 43), (6, 71), (6, 75), (9, 1), (9, 8), (9, 75), (10, 8), (11, 1), (11, 8), (11, 75), (12, 1), (12, 8), (13, 1), (13, 3), (13, 5), (13, 8), (13, 43), (13, 71), (13, 75), (14, 1), (14, 8), (14, 43), (14, 75), (16, 1), (16, 8), (17, 1), (17, 8), (17, 75), (18, 1), (18, 8), (18, 75), (22, 1), (22, 8), (22, 75), (23, 1), (23, 8), (23, 75), (25, 1), (25, 3), (25, 5), (25, 8), (25, 15), (25, 20), (25, 43), (25, 71), (25, 75), (26, 1), (26, 3), (26, 4), (26, 5), (26, 8), (26, 15), (26, 20), (26, 21), (26, 43), (26, 70), (26, 71), (26, 75), (26, 88), (28, 1), (28, 3), (28, 5), (28, 8), (28, 15), (28, 20), (28, 43), (28, 70), (28, 71), (28, 75), (28, 88), (30, 1), (30, 3), (30, 5), (30, 8), (30, 43), (30, 71), (30, 75), (31, 1), (31, 3), (31, 8), (31, 15), (31, 20), (31, 43), (31, 71), (31, 75), (32, 1), (32, 8), (33, 1), (33, 8), (34, 1), (34, 8), (35, 1), (35, 3), (35, 5), (35, 8), (35, 15), (35, 43), (35, 71), (35, 75), (36, 1), (36, 8), (36, 75), (37, 1), (37, 3), (37, 5), (37, 8), (37, 15), (37, 20), (37, 43), (37, 70), (37, 71), (37, 75), (37, 88), (38, 1), (38, 3), (38, 5), (38, 8), (38, 15), (38, 20), (38, 43), (38, 71), (38, 75), (40, 1), (40, 3), (40, 8), (40, 71), (40, 75), (41, 1), (41, 8), (42, 1), (42, 3), (42, 4), (42, 5), (42, 8), (42, 15), (42, 20), (42, 43), (42, 70), (42, 71), (42, 75), (42, 88), (44, 1), (44, 3), (44, 5), (44, 8), (44, 15), (44, 20), (44, 43), (44, 71), (44, 75), (45, 1), (45, 3), (45, 8), (45, 43), (45, 71), (45, 75), (46, 1), (46, 8), (47, 1), (47, 8), (47, 75), (48, 1), (48, 8), (49, 1), (49, 3), (49, 5), (49, 8), (49, 43), (49, 71), (49, 75), (50, 1), (50, 3), (50, 8), (50, 43), (50, 71), (50, 75), (51, 1), (51, 3), (51, 5), (51, 8), (51, 15), (51, 43), (51, 71), (51, 75), (52, 1), (52, 3), (52, 5), (52, 8), (52, 15), (52, 20), (52, 43), (52, 71), (52, 75), (53, 1), (53, 8), (54, 1), (54, 3), (54, 8), (54, 43), (54, 71), (54, 75), (55, 1), (55, 3), (55, 4), (55, 5), (55, 8), (55, 15), (55, 20), (55, 43), (55, 70), (55, 71), (55, 75), (55, 88), (56, 1), (56, 8), (56, 75), (57, 1), (57, 3), (57, 5), (57, 8), (57, 15), (57, 20), (57, 43), (57, 71), (57, 75), (57, 88), (58, 1), (58, 3), (58, 5), (58, 8), (58, 15), (58, 20), (58, 43), (58, 71), (58, 75), (59, 1), (59, 3), (59, 8), (59, 43), (59, 71), (59, 75), (60, 8), (61, 1), (61, 3), (61, 8), (61, 43), (61, 71), (61, 75), (62, 1), (62, 3), (62, 8), (62, 43), (62, 71), (62, 75), (63, 1), (63, 3), (63, 8), (63, 43), (63, 71), (63, 75), (64, 1), (64, 3), (64, 4), (64, 5), (64, 8), (64, 15), (64, 20), (64, 21), (64, 43), (64, 70), (64, 71), (64, 75), (64, 88), (67, 1), (67, 3), (67, 5), (67, 8), (67, 43), (67, 71), (67, 75), (68, 1), (68, 3), (68, 8), (68, 71), (68, 75), (69, 1), (69, 3), (69, 8), (69, 43), (69, 71), (69, 75), (72, 1), (72, 3), (72, 8), (72, 43), (72, 71), (72, 75), (76, 1), (76, 8), (76, 75), (77, 1), (77, 8), (77, 43), (77, 75), (78, 1), (78, 3), (78, 5), (78, 8), (78, 15), (78, 20), (78, 43), (78, 71), (78, 75), (79, 1), (79, 3), (79, 8), (79, 15), (79, 43), (79, 71), (79, 75), (80, 1), (80, 3), (80, 5), (80, 8), (80, 15), (80, 20), (80, 43), (80, 70), (80, 71), (80, 75), (80, 88), (83, 1), (83, 3), (83, 4), (83, 5), (83, 8), (83, 15), (83, 20), (83, 21), (83, 43), (83, 70), (83, 71), (83, 75), (83, 88), (85, 1), (85, 8), (85, 15), (85, 43), (85, 75), (86, 1), (86, 3), (86, 8), (86, 43), (86, 71), (86, 75), (87, 1), (87, 8), (87, 75), (89, 1), (89, 8), (89, 75)]</t>
        </is>
      </c>
      <c r="N50" t="n">
        <v>1262</v>
      </c>
      <c r="O50" t="n">
        <v>0.5</v>
      </c>
      <c r="P50" t="n">
        <v>0.9</v>
      </c>
      <c r="Q50" t="n">
        <v>3</v>
      </c>
      <c r="R50" t="n">
        <v>10000</v>
      </c>
      <c r="S50" t="inlineStr">
        <is>
          <t>06/05/2024, 15:43:03</t>
        </is>
      </c>
      <c r="T50" s="3">
        <f>hyperlink("https://spiral.technion.ac.il/results/MTAwMDAwNw==/49/GOResultsPROCESS","link")</f>
        <v/>
      </c>
      <c r="U50" t="inlineStr">
        <is>
          <t>['GO:0009605:response to external stimulus (qval3.62E-6)', 'GO:0006950:response to stress (qval2.66E-6)', 'GO:0050896:response to stimulus (qval7.91E-6)', 'GO:0042221:response to chemical (qval6.32E-6)', 'GO:0070482:response to oxygen levels (qval1.49E-5)', 'GO:0044248:cellular catabolic process (qval1.64E-5)', 'GO:0007034:vacuolar transport (qval2.47E-5)', 'GO:0001666:response to hypoxia (qval2.81E-5)', 'GO:0071453:cellular response to oxygen levels (qval2.59E-5)', 'GO:0036293:response to decreased oxygen levels (qval2.91E-5)', 'GO:0009056:catabolic process (qval6.41E-5)', 'GO:0071456:cellular response to hypoxia (qval7.05E-5)', 'GO:0036294:cellular response to decreased oxygen levels (qval7.75E-5)', 'GO:0070887:cellular response to chemical stimulus (qval8.74E-5)', 'GO:0042594:response to starvation (qval1.21E-4)', 'GO:0009267:cellular response to starvation (qval1.24E-4)', 'GO:0009628:response to abiotic stimulus (qval1.97E-4)', 'GO:0031669:cellular response to nutrient levels (qval4.07E-4)', 'GO:0031668:cellular response to extracellular stimulus (qval6.87E-4)', 'GO:0071496:cellular response to external stimulus (qval1.1E-3)', 'GO:0043207:response to external biotic stimulus (qval1.1E-3)', 'GO:0009607:response to biotic stimulus (qval1.09E-3)', 'GO:0044282:small molecule catabolic process (qval1.19E-3)', 'GO:0016054:organic acid catabolic process (qval1.17E-3)', 'GO:0046395:carboxylic acid catabolic process (qval1.12E-3)', 'GO:0031667:response to nutrient levels (qval1.22E-3)', 'GO:0051707:response to other organism (qval1.4E-3)', 'GO:0009991:response to extracellular stimulus (qval1.5E-3)', 'GO:0007154:cell communication (qval1.78E-3)', 'GO:0016567:protein ubiquitination (qval1.86E-3)', 'GO:0006914:autophagy (qval1.93E-3)', 'GO:0061919:process utilizing autophagic mechanism (qval1.87E-3)', 'GO:0010150:leaf senescence (qval2.04E-3)', 'GO:0051704:multi-organism process (qval2.63E-3)', 'GO:0072666:establishment of protein localization to vacuole (qval3.41E-3)', 'GO:0072665:protein localization to vacuole (qval3.31E-3)', 'GO:0032446:protein modification by small protein conjugation (qval3.5E-3)', 'GO:0090693:plant organ senescence (qval3.47E-3)', 'GO:0009620:response to fungus (qval3.65E-3)', 'GO:0007033:vacuole organization (qval4.15E-3)', 'GO:0007568:aging (qval4.11E-3)', 'GO:0072329:monocarboxylic acid catabolic process (qval5.41E-3)', 'GO:1901575:organic substance catabolic process (qval5.62E-3)', 'GO:0051716:cellular response to stimulus (qval5.5E-3)', 'GO:1905037:autophagosome organization (qval5.5E-3)', 'GO:1901700:response to oxygen-containing compound (qval5.66E-3)', 'GO:0044804:autophagy of nucleus (qval6.59E-3)', 'GO:0098542:defense response to other organism (qval7.09E-3)', 'GO:0033554:cellular response to stress (qval7.51E-3)', 'GO:0009611:response to wounding (qval8.92E-3)', 'GO:0032509:endosome transport via multivesicular body sorting pathway (qval9.1E-3)', 'GO:0045324:late endosome to vacuole transport (qval1.03E-2)', 'GO:0071985:multivesicular body sorting pathway (qval1.16E-2)', 'GO:0000422:autophagy of mitochondrion (qval1.44E-2)', 'GO:0061726:mitochondrion disassembly (qval1.41E-2)', 'GO:0070647:protein modification by small protein conjugation or removal (qval1.59E-2)', 'GO:0009414:response to water deprivation (qval2.59E-2)', 'GO:0009415:response to water (qval3.2E-2)', 'GO:0000045:autophagosome assembly (qval3.75E-2)', 'GO:0006952:defense response (qval4.74E-2)', 'GO:0030258:lipid modification (qval4.79E-2)', 'GO:0006623:protein targeting to vacuole (qval4.75E-2)', 'GO:0010035:response to inorganic substance (qval5.09E-2)', 'GO:0072505:divalent inorganic anion homeostasis (qval6.02E-2)', 'GO:0071211:protein targeting to vacuole involved in autophagy (qval5.98E-2)', 'GO:0061709:reticulophagy (qval5.89E-2)', 'GO:0050832:defense response to fungus (qval6.24E-2)', 'GO:0009636:response to toxic substance (qval6.25E-2)', 'GO:0042493:response to drug (qval7.1E-2)', 'GO:0006635:fatty acid beta-oxidation (qval7.22E-2)']</t>
        </is>
      </c>
      <c r="V50" s="3">
        <f>hyperlink("https://spiral.technion.ac.il/results/MTAwMDAwNw==/49/GOResultsFUNCTION","link")</f>
        <v/>
      </c>
      <c r="W50" t="inlineStr">
        <is>
          <t>['GO:0004842:ubiquitin-protein transferase activity (qval3.32E-4)', 'GO:0019787:ubiquitin-like protein transferase activity (qval2.47E-4)', 'GO:0071949:FAD binding (qval9.26E-3)', 'GO:0061630:ubiquitin protein ligase activity (qval7.06E-3)', 'GO:0061659:ubiquitin-like protein ligase activity (qval6.64E-3)', 'GO:0000285:1-phosphatidylinositol-3-phosphate 5-kinase activity (qval8.52E-2)', 'GO:0050662:coenzyme binding (qval1.18E-1)', 'GO:0140096:catalytic activity, acting on a protein (qval1.35E-1)', 'GO:0019786:Atg8-specific protease activity (qval2.23E-1)', 'GO:0019776:Atg8 ligase activity (qval2.01E-1)', 'GO:0050660:flavin adenine dinucleotide binding (qval1.97E-1)']</t>
        </is>
      </c>
      <c r="X50" s="3">
        <f>hyperlink("https://spiral.technion.ac.il/results/MTAwMDAwNw==/49/GOResultsCOMPONENT","link")</f>
        <v/>
      </c>
      <c r="Y50" t="inlineStr">
        <is>
          <t>['GO:0005776:autophagosome (qval2.55E-5)', 'GO:0005737:cytoplasm (qval1.09E-3)', 'GO:0036452:ESCRT complex (qval1.99E-2)', 'GO:0005773:vacuole (qval6.68E-2)', 'GO:0044440:endosomal part (qval6.78E-2)', 'GO:0099503:secretory vesicle (qval9.44E-2)', 'GO:0000813:ESCRT I complex (qval8.29E-2)', 'GO:0005775:vacuolar lumen (qval8.46E-2)']</t>
        </is>
      </c>
    </row>
    <row r="51">
      <c r="A51" s="1" t="n">
        <v>50</v>
      </c>
      <c r="B51" t="n">
        <v>22284</v>
      </c>
      <c r="C51" t="n">
        <v>4255</v>
      </c>
      <c r="D51" t="n">
        <v>91</v>
      </c>
      <c r="E51" t="n">
        <v>8190</v>
      </c>
      <c r="F51" t="n">
        <v>366</v>
      </c>
      <c r="G51" t="n">
        <v>2950</v>
      </c>
      <c r="H51" t="n">
        <v>60</v>
      </c>
      <c r="I51" t="n">
        <v>247</v>
      </c>
      <c r="J51" s="2" t="n">
        <v>-1849</v>
      </c>
      <c r="K51" t="n">
        <v>0.374</v>
      </c>
      <c r="L51" t="inlineStr">
        <is>
          <t>AAO1,ABCB1,ACG12,ACS10,AE7,AGD14,AGL18,AGL27,AGP12,AHL,AHL19,AHL2,AL4,AL7,ALB3,ALDH2B7,APUM2,ARF5,ASF1A,ASNAP1,AT1G01725,AT1G01990,AT1G02330,AT1G06550,AT1G07200,AT1G08315,AT1G08845,AT1G12830,AT1G15030,AT1G15420,AT1G16210,AT1G16320,AT1G19540,AT1G22270,AT1G26580,AT1G27030,AT1G27300,AT1G28680,AT1G33110,AT1G48450,AT1G50590,AT1G53460,AT1G54570,AT1G56145,AT1G56610,AT1G60730,AT1G64840,AT1G67210,AT1G68660,AT1G69250,AT1G71080,AT1G71840,AT1G72040,AT1G73350,AT1G73770,AT1G76810,AT1G77540,AT1G77930,AT1G80890,AT2G01818,AT2G14850,AT2G15910,AT2G17240,AT2G17990,AT2G18740,AT2G18860,AT2G19490,AT2G22680,AT2G23090,AT2G26920,AT2G27285,AT2G30700,AT2G30720,AT2G31130,AT2G32090,AT2G38240,AT2G38370,AT2G38800,AT2G39725,AT2G41050,AT2G42975,AT2G43120,AT2G44820,AT2G46080,AT2G46230,AT3G03970,AT3G05070,AT3G06690,AT3G07700,AT3G07910,AT3G08640,AT3G09010,AT3G09085,AT3G10970,AT3G11450,AT3G13040,AT3G13910,AT3G15080,AT3G15180,AT3G15590,AT3G16740,AT3G17670,AT3G19520,AT3G20490,AT3G24506,AT3G25840,AT3G44430,AT3G47120,AT3G49601,AT3G49645,AT3G50810,AT3G50880,AT3G50910,AT3G51530,AT3G52870,AT3G53540,AT3G57000,AT3G59840,AT3G60450,AT3G60810,AT3G62140,AT3G62190,AT3G62620,AT3G62840,AT4G01960,AT4G03180,AT4G08455,AT4G09830,AT4G10750,AT4G10970,AT4G16530,AT4G17085,AT4G21580,AT4G22530,AT4G25225,AT4G26060,AT4G26190,AT4G30630,AT4G31390,AT4G31510,AT4G31860,AT4G32270,AT4G33540,AT4G33565,AT4G33890,AT4G34280,AT4G38980,AT5G02590,AT5G03560,AT5G05200,AT5G05210,AT5G05790,AT5G06110,AT5G07890,AT5G08230,AT5G11840,AT5G12190,AT5G13590,AT5G14080,AT5G14105,AT5G14140,AT5G16110,AT5G21020,AT5G21090,AT5G23590,AT5G24670,AT5G24690,AT5G25770,AT5G30490,AT5G35732,AT5G40470,AT5G41020,AT5G41350,AT5G41960,AT5G43260,AT5G46840,AT5G49400,AT5G50780,AT5G54145,AT5G55200,AT5G56240,AT5G57120,AT5G57860,AT5G57887,AT5G58200,AT5G58787,AT5G64680,AT5G65490,AT5G66600,ATB2,ATG8B,ATG8G,ATL45,ATMYB65,ATRPAC43,ATTIL', "B''ALPHA", 'BBD2,BHLH68,BHLH7,BPC6,CAD5,CBSDUF3,CCA1,CFIS1,CID7,CIPK26,CKB1,CLPP3,CMTA6,COX17-1,CP5,CPFTSY,CPK13,CRK28,CRK29,CYP28,CYP705A1,CYP94B3,D14,DAR4,DEK1,DHDPS1,DI19-2,DRB2,DRP1E,ECT2,ECT4,EMB1241,EMF1,FRS2,GDPD4,GID1C,GID2,GIF2,GLE1,GRXS16,GSH2,GSTU17,GSTU24,GTE11,GUN1,HISN5B,HMGB1,HST,IAA13,IBR3,IMDH3,ISCA,ISU1,KIN1,KIN2,KINB3,KING1,LACS8,LBD16,LCY1,LOG2,LSH9,LSM1B,LSM3B,MCD1,MED33A,MED9,MLO8,MORF3,MOS11,MPK18,MRD1,MRPL11,MRS2-1,MSL10,MSR4,MYB33,NFYA3,NFYB1,NPF8.1,NPL41,NRAMP4,NRP2,NRPB4,NRPB5A,NRPB6A,NRPB7,NRPB8B,NUA,OEP37,OR23,OVA9,PANK1,PCO5,PDV2,PEX12,PEX19-2,PEX3-2,PLC4,POT6,PPC3-1.2,PRN1,PRS1,PSK3,PUB2,PVA41,PYM,QS,RAP2-12,RBK1,RD2,RH13,RH42,RHA2B,RIE1,RNU1,RPL39B,RPS27A,RRF,RSZ21,RVE5,RZ1B,SDRB,SEN1,SFH5,SK1,SKIP22,SKIP24,SKIP5,SKIP8,SMC5,SMP1,SNRNP31,SR30,SSP5,SVB,SWC2,TAF13,TATA,TATB,TGA5,TIC20-II,TIM17-2,TOC132,TOC159,TOM9-1,TOPP3,TRP1,TSB1,TTM3,U2AF35A', "U2B''", 'UBP2,UBP24,UGT71C5,UGT72B1,UGT76C2,UGT89A2,UPL5,VIP1,VNI1,WRKY32,WRKY39,XBAT31,XERO2,ZDS1,ZEP,ZIF1,emb1303</t>
        </is>
      </c>
      <c r="M51" t="inlineStr">
        <is>
          <t>[(0, 18), (0, 46), (0, 65), (0, 81), (2, 18), (2, 46), (2, 53), (2, 65), (2, 81), (2, 82), (2, 86), (2, 90), (3, 81), (4, 18), (4, 46), (4, 65), (4, 81), (4, 82), (4, 90), (5, 18), (5, 46), (5, 65), (5, 81), (5, 82), (5, 90), (6, 18), (6, 46), (6, 53), (6, 65), (6, 81), (6, 82), (6, 86), (6, 90), (7, 18), (7, 46), (7, 53), (7, 65), (7, 81), (7, 82), (7, 86), (7, 90), (12, 18), (15, 18), (15, 65), (15, 81), (19, 18), (19, 46), (19, 65), (19, 81), (19, 90), (20, 18), (20, 46), (20, 65), (20, 81), (20, 82), (20, 90), (21, 18), (21, 46), (21, 53), (21, 65), (21, 81), (21, 82), (21, 86), (21, 90), (25, 18), (25, 46), (25, 65), (25, 81), (25, 82), (25, 90), (28, 18), (30, 18), (31, 10), (31, 11), (31, 14), (31, 16), (31, 18), (31, 34), (31, 46), (31, 53), (31, 65), (31, 66), (31, 72), (31, 81), (31, 82), (31, 84), (31, 86), (31, 90), (33, 18), (33, 65), (33, 81), (35, 18), (37, 18), (37, 46), (37, 81), (42, 18), (44, 18), (44, 46), (44, 81), (48, 14), (48, 18), (48, 46), (48, 53), (48, 65), (48, 81), (48, 82), (48, 86), (48, 90), (49, 18), (49, 46), (49, 53), (49, 65), (49, 81), (49, 82), (49, 86), (49, 90), (50, 18), (56, 18), (56, 46), (56, 65), (56, 81), (56, 82), (56, 90), (57, 18), (57, 46), (57, 65), (57, 81), (57, 90), (60, 18), (60, 46), (60, 65), (60, 81), (60, 90), (61, 18), (61, 46), (61, 65), (61, 81), (61, 82), (61, 90), (63, 18), (63, 46), (63, 53), (63, 65), (63, 81), (63, 82), (63, 90), (67, 18), (67, 46), (67, 65), (67, 81), (67, 82), (67, 86), (67, 90), (68, 18), (68, 46), (68, 65), (68, 81), (69, 11), (69, 14), (69, 18), (69, 46), (69, 53), (69, 65), (69, 66), (69, 81), (69, 82), (69, 86), (69, 90), (70, 18), (70, 46), (70, 53), (70, 65), (70, 81), (70, 82), (70, 90), (71, 46), (71, 65), (71, 81), (73, 18), (73, 46), (73, 65), (73, 81), (73, 82), (73, 90), (78, 18), (78, 46), (78, 65), (78, 81), (78, 90), (79, 10), (79, 11), (79, 14), (79, 16), (79, 18), (79, 34), (79, 46), (79, 53), (79, 65), (79, 66), (79, 72), (79, 81), (79, 82), (79, 84), (79, 86), (79, 90), (80, 18), (83, 18), (85, 10), (85, 11), (85, 14), (85, 16), (85, 18), (85, 22), (85, 34), (85, 46), (85, 47), (85, 53), (85, 65), (85, 66), (85, 72), (85, 81), (85, 82), (85, 84), (85, 86), (85, 90), (88, 18), (88, 46), (88, 65), (88, 81), (88, 90), (89, 10), (89, 11), (89, 14), (89, 16), (89, 18), (89, 34), (89, 46), (89, 47), (89, 53), (89, 65), (89, 66), (89, 72), (89, 81), (89, 82), (89, 84), (89, 86), (89, 90)]</t>
        </is>
      </c>
      <c r="N51" t="n">
        <v>2938</v>
      </c>
      <c r="O51" t="n">
        <v>0.75</v>
      </c>
      <c r="P51" t="n">
        <v>0.9</v>
      </c>
      <c r="Q51" t="n">
        <v>3</v>
      </c>
      <c r="R51" t="n">
        <v>10000</v>
      </c>
      <c r="S51" t="inlineStr">
        <is>
          <t>06/05/2024, 15:43:15</t>
        </is>
      </c>
      <c r="T51" s="3">
        <f>hyperlink("https://spiral.technion.ac.il/results/MTAwMDAwNw==/50/GOResultsPROCESS","link")</f>
        <v/>
      </c>
      <c r="U51" t="inlineStr">
        <is>
          <t>['GO:0017038:protein import (qval7.45E-3)', 'GO:0044743:protein transmembrane import into intracellular organelle (qval7.72E-3)', 'GO:0065002:intracellular protein transmembrane transport (qval1.48E-2)', 'GO:0071806:protein transmembrane transport (qval1.25E-2)', 'GO:0072594:establishment of protein localization to organelle (qval7.56E-2)', 'GO:0033365:protein localization to organelle (qval2.16E-1)', 'GO:1903321:negative regulation of protein modification by small protein conjugation or removal (qval2.08E-1)', 'GO:0030150:protein import into mitochondrial matrix (qval1.88E-1)', 'GO:0080177:plastoglobule organization (qval4.8E-1)', 'GO:0045948:positive regulation of translational initiation (qval4.32E-1)', 'GO:0048655:anther wall tapetum morphogenesis (qval3.93E-1)']</t>
        </is>
      </c>
      <c r="V51" s="3">
        <f>hyperlink("https://spiral.technion.ac.il/results/MTAwMDAwNw==/50/GOResultsFUNCTION","link")</f>
        <v/>
      </c>
      <c r="W51" t="inlineStr">
        <is>
          <t>NO TERMS</t>
        </is>
      </c>
      <c r="X51" s="3">
        <f>hyperlink("https://spiral.technion.ac.il/results/MTAwMDAwNw==/50/GOResultsCOMPONENT","link")</f>
        <v/>
      </c>
      <c r="Y51" t="inlineStr">
        <is>
          <t>['GO:0005634:nucleus (qval3.34E-3)', 'GO:0044428:nuclear part (qval1.43E-2)', 'GO:0044446:intracellular organelle part (qval2.33E-2)', 'GO:0044422:organelle part (qval1.84E-2)', 'GO:0044424:intracellular part (qval1.89E-2)', 'GO:0005665:RNA polymerase II, core complex (qval1.72E-2)', 'GO:0044451:nucleoplasm part (qval2.77E-2)', 'GO:0005829:cytosol (qval4.25E-2)', 'GO:0005681:spliceosomal complex (qval4.42E-2)']</t>
        </is>
      </c>
    </row>
  </sheetData>
  <conditionalFormatting sqref="F2:F51">
    <cfRule type="colorScale" priority="1">
      <colorScale>
        <cfvo type="percentile" val="10"/>
        <cfvo type="percentile" val="50"/>
        <cfvo type="percentile" val="90"/>
        <color rgb="00FFFFFF"/>
        <color rgb="00FF8080"/>
        <color rgb="00FF0000"/>
      </colorScale>
    </cfRule>
  </conditionalFormatting>
  <conditionalFormatting sqref="G2:G51">
    <cfRule type="colorScale" priority="2">
      <colorScale>
        <cfvo type="percentile" val="10"/>
        <cfvo type="percentile" val="50"/>
        <cfvo type="percentile" val="90"/>
        <color rgb="00FFFFFF"/>
        <color rgb="00FF8080"/>
        <color rgb="00FF0000"/>
      </colorScale>
    </cfRule>
  </conditionalFormatting>
  <conditionalFormatting sqref="K2:K51">
    <cfRule type="colorScale" priority="3">
      <colorScale>
        <cfvo type="percentile" val="10"/>
        <cfvo type="percentile" val="50"/>
        <cfvo type="percentile" val="90"/>
        <color rgb="0000FF00"/>
        <color rgb="00FF6600"/>
        <color rgb="00FF0000"/>
      </colorScale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2024-05-06T15:47:42Z</dcterms:created>
  <dcterms:modified xmlns:dcterms="http://purl.org/dc/terms/" xmlns:xsi="http://www.w3.org/2001/XMLSchema-instance" xsi:type="dcterms:W3CDTF">2024-05-06T15:47:42Z</dcterms:modified>
</cp:coreProperties>
</file>