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color rgb="000000FF"/>
      <u val="single"/>
    </font>
  </fonts>
  <fills count="3">
    <fill>
      <patternFill/>
    </fill>
    <fill>
      <patternFill patternType="gray125"/>
    </fill>
    <fill>
      <patternFill patternType="solid">
        <fgColor rgb="0099CC0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0" fontId="0" fillId="2" borderId="0" pivotButton="0" quotePrefix="0" xfId="0"/>
    <xf numFmtId="0" fontId="2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51"/>
  <sheetViews>
    <sheetView workbookViewId="0">
      <selection activeCell="A1" sqref="A1"/>
    </sheetView>
  </sheetViews>
  <sheetFormatPr baseColWidth="8" defaultRowHeight="15"/>
  <sheetData>
    <row r="1">
      <c r="B1" s="1" t="inlineStr">
        <is>
          <t>num_genes</t>
        </is>
      </c>
      <c r="C1" s="1" t="inlineStr">
        <is>
          <t>num_spots</t>
        </is>
      </c>
      <c r="D1" s="1" t="inlineStr">
        <is>
          <t>num_repcells</t>
        </is>
      </c>
      <c r="E1" s="1" t="inlineStr">
        <is>
          <t>num_genes_in_struct</t>
        </is>
      </c>
      <c r="F1" s="1" t="inlineStr">
        <is>
          <t>num_spots_in_struct</t>
        </is>
      </c>
      <c r="G1" s="1" t="inlineStr">
        <is>
          <t>num_repcells_in_struct</t>
        </is>
      </c>
      <c r="H1" s="1" t="inlineStr">
        <is>
          <t>num_repcell_pairs</t>
        </is>
      </c>
      <c r="I1" s="1" t="inlineStr">
        <is>
          <t>num_repcell_pairs_in_struct</t>
        </is>
      </c>
      <c r="J1" s="1" t="inlineStr">
        <is>
          <t>log10_corrected_pval</t>
        </is>
      </c>
      <c r="K1" s="1" t="inlineStr">
        <is>
          <t>structure_average_std</t>
        </is>
      </c>
      <c r="L1" s="1" t="inlineStr">
        <is>
          <t>genes</t>
        </is>
      </c>
      <c r="M1" s="1" t="inlineStr">
        <is>
          <t>repcell_pairs</t>
        </is>
      </c>
      <c r="N1" s="1" t="inlineStr">
        <is>
          <t>old_struct_num</t>
        </is>
      </c>
      <c r="O1" s="1" t="inlineStr">
        <is>
          <t>num_stds_thresh</t>
        </is>
      </c>
      <c r="P1" s="1" t="inlineStr">
        <is>
          <t>mu</t>
        </is>
      </c>
      <c r="Q1" s="1" t="inlineStr">
        <is>
          <t>path_len</t>
        </is>
      </c>
      <c r="R1" s="1" t="inlineStr">
        <is>
          <t>num_iters</t>
        </is>
      </c>
      <c r="S1" s="1" t="inlineStr">
        <is>
          <t>Gorilla_access_time</t>
        </is>
      </c>
      <c r="T1" s="1" t="inlineStr">
        <is>
          <t>proc_link</t>
        </is>
      </c>
      <c r="U1" s="1" t="inlineStr">
        <is>
          <t>proc_GOterms_below_0.001</t>
        </is>
      </c>
      <c r="V1" s="1" t="inlineStr">
        <is>
          <t>func_link</t>
        </is>
      </c>
      <c r="W1" s="1" t="inlineStr">
        <is>
          <t>func_GOterms_below_0.001</t>
        </is>
      </c>
      <c r="X1" s="1" t="inlineStr">
        <is>
          <t>comp_link</t>
        </is>
      </c>
      <c r="Y1" s="1" t="inlineStr">
        <is>
          <t>comp_GOterms_below_0.001</t>
        </is>
      </c>
      <c r="Z1" s="1" t="inlineStr">
        <is>
          <t>layers</t>
        </is>
      </c>
    </row>
    <row r="2">
      <c r="A2" s="1" t="n">
        <v>1</v>
      </c>
      <c r="B2" t="n">
        <v>37560</v>
      </c>
      <c r="C2" t="n">
        <v>917</v>
      </c>
      <c r="D2" t="n">
        <v>37</v>
      </c>
      <c r="E2" t="n">
        <v>83</v>
      </c>
      <c r="F2" t="n">
        <v>722</v>
      </c>
      <c r="G2" t="n">
        <v>28</v>
      </c>
      <c r="H2" t="n">
        <v>1332</v>
      </c>
      <c r="I2" t="n">
        <v>95</v>
      </c>
      <c r="J2" s="2" t="n">
        <v>-69.34808888470911</v>
      </c>
      <c r="K2" t="n">
        <v>0.4433566250242671</v>
      </c>
      <c r="L2" t="inlineStr">
        <is>
          <t>2010300C02Rik,3110035E14Rik,Adgrb2,Ak5,Anks1b,Ano3,Anxa7,Ap1s1,Arpp19,Arpp21,Atp1a1,Baiap2,Calm2,Camk2n1,Cck,Celf5,Chgb,Chn1,Chst1,Cplx2,Dbn1,Dynll1,Enc1,Fam131a,Frrs1l,Gda,Gpm6a,Gria1,Gria2,Grin2a,Icam5,Itpka,Kcnf1,Kcnip2,Kcnj3,Khdrbs3,Ldha,Lingo1,Mapk1,Mef2c,Mkl2,Mmp17,Mtpn,Nap1l1,Nell2,Neurod6,Npdc1,Nptx1,Nptx2,Nptxr,Nrgn,Nrn1,Nsg2,Ociad2,Olfm1,Plcb1,Pld3,Plppr4,Ppp3ca,Prkcb,Prkce,Prrt1,Psd3,Ptk2b,Ptprs,R3hdm1,Rbbp7,Slc17a7,Slc25a22,Snca,Sst,Stx1a,Sv2b,Syn2,Syt1,Syt5,Tmsb4x,Tusc3,Unc13a,Vamp2,Wasf1,Zbtb18,Zfp365</t>
        </is>
      </c>
      <c r="M2" t="inlineStr">
        <is>
          <t>[(3, 2), (3, 5), (3, 25), (3, 35), (6, 2), (6, 4), (6, 5), (6, 20), (6, 25), (6, 26), (6, 28), (6, 29), (6, 32), (6, 35), (6, 36), (8, 2), (8, 4), (8, 5), (8, 17), (8, 20), (8, 25), (8, 26), (8, 28), (8, 29), (8, 32), (8, 35), (8, 36), (9, 2), (9, 4), (9, 5), (9, 16), (9, 17), (9, 20), (9, 25), (9, 26), (9, 28), (9, 29), (9, 32), (9, 35), (9, 36), (10, 2), (10, 5), (10, 16), (10, 17), (10, 20), (10, 25), (10, 26), (10, 28), (10, 29), (10, 32), (10, 35), (10, 36), (13, 2), (13, 5), (13, 25), (13, 35), (14, 2), (14, 5), (14, 25), (14, 35), (18, 2), (18, 5), (18, 25), (18, 26), (18, 28), (18, 29), (18, 35), (19, 2), (19, 5), (19, 25), (19, 35), (21, 25), (22, 2), (22, 25), (24, 2), (24, 4), (24, 5), (24, 17), (24, 20), (24, 25), (24, 26), (24, 28), (24, 29), (24, 32), (24, 35), (24, 36), (27, 2), (27, 5), (27, 25), (27, 35), (30, 2), (30, 5), (30, 25), (33, 2), (33, 25)]</t>
        </is>
      </c>
      <c r="N2" t="n">
        <v>873</v>
      </c>
      <c r="O2" t="n">
        <v>0.5</v>
      </c>
      <c r="P2" t="n">
        <v>0.95</v>
      </c>
      <c r="Q2" t="n">
        <v>3</v>
      </c>
      <c r="R2" t="n">
        <v>10000</v>
      </c>
      <c r="S2" t="inlineStr">
        <is>
          <t>03/03/2024, 14:03:47</t>
        </is>
      </c>
      <c r="T2" s="3">
        <f>hyperlink("https://spiral.technion.ac.il/results/MTAwMDA2Ng==/1/GOResultsPROCESS","link")</f>
        <v/>
      </c>
      <c r="U2" t="inlineStr">
        <is>
          <t>['GO:0050804:modulation of chemical synaptic transmission (qval5.19E-17)', 'GO:0099177:regulation of trans-synaptic signaling (qval2.71E-17)', 'GO:0050806:positive regulation of synaptic transmission (qval3.38E-11)', 'GO:0048167:regulation of synaptic plasticity (qval4.26E-9)', 'GO:0017156:calcium ion regulated exocytosis (qval1.32E-7)', 'GO:0016079:synaptic vesicle exocytosis (qval1.65E-7)', 'GO:0001505:regulation of neurotransmitter levels (qval2.75E-7)', 'GO:0065008:regulation of biological quality (qval2.44E-7)', 'GO:0051049:regulation of transport (qval2.6E-7)', 'GO:0099643:signal release from synapse (qval2.72E-7)', 'GO:0097479:synaptic vesicle localization (qval6.51E-7)', 'GO:0042391:regulation of membrane potential (qval3.34E-6)', 'GO:0046928:regulation of neurotransmitter secretion (qval3.74E-6)', 'GO:0017158:regulation of calcium ion-dependent exocytosis (qval4.23E-6)', 'GO:0045055:regulated exocytosis (qval4.13E-6)', 'GO:0043269:regulation of ion transport (qval4.3E-6)', 'GO:1903530:regulation of secretion by cell (qval4.43E-6)', 'GO:0010646:regulation of cell communication (qval4.64E-6)', 'GO:0023051:regulation of signaling (qval4.94E-6)', 'GO:0098693:regulation of synaptic vesicle cycle (qval5.21E-6)', 'GO:0099601:regulation of neurotransmitter receptor activity (qval6.14E-6)', 'GO:0048489:synaptic vesicle transport (qval5.86E-6)', 'GO:0097480:establishment of synaptic vesicle localization (qval5.61E-6)', 'GO:0051128:regulation of cellular component organization (qval5.56E-6)', 'GO:0051046:regulation of secretion (qval1.44E-5)', 'GO:0032879:regulation of localization (qval1.78E-5)', 'GO:0060291:long-term synaptic potentiation (qval2.22E-5)', 'GO:0051179:localization (qval2.41E-5)', 'GO:0051588:regulation of neurotransmitter transport (qval2.6E-5)', 'GO:0031644:regulation of neurological system process (qval2.63E-5)', 'GO:0044087:regulation of cellular component biogenesis (qval2.69E-5)', 'GO:0017157:regulation of exocytosis (qval2.9E-5)', 'GO:1903305:regulation of regulated secretory pathway (qval3.02E-5)', 'GO:0007399:nervous system development (qval3.87E-5)', 'GO:1900449:regulation of glutamate receptor signaling pathway (qval3.81E-5)', 'GO:0051648:vesicle localization (qval5.51E-5)', 'GO:0006836:neurotransmitter transport (qval6.28E-5)', 'GO:0023061:signal release (qval6.11E-5)', 'GO:2000300:regulation of synaptic vesicle exocytosis (qval6.99E-5)', 'GO:0060078:regulation of postsynaptic membrane potential (qval6.92E-5)', 'GO:0051960:regulation of nervous system development (qval6.84E-5)', 'GO:1902803:regulation of synaptic vesicle transport (qval8.45E-5)', 'GO:0032271:regulation of protein polymerization (qval8.51E-5)', 'GO:0060341:regulation of cellular localization (qval8.73E-5)', 'GO:2000463:positive regulation of excitatory postsynaptic potential (qval1.25E-4)', 'GO:0060079:excitatory postsynaptic potential (qval1.4E-4)', 'GO:0043254:regulation of protein complex assembly (qval1.45E-4)', 'GO:0034762:regulation of transmembrane transport (qval1.48E-4)', 'GO:0120035:regulation of plasma membrane bounded cell projection organization (qval1.47E-4)', 'GO:0034765:regulation of ion transmembrane transport (qval1.59E-4)', 'GO:0006887:exocytosis (qval1.63E-4)', 'GO:0031344:regulation of cell projection organization (qval1.6E-4)', 'GO:0060627:regulation of vesicle-mediated transport (qval1.62E-4)', 'GO:0010035:response to inorganic substance (qval1.85E-4)', 'GO:0099003:vesicle-mediated transport in synapse (qval1.99E-4)', 'GO:0044057:regulation of system process (qval2.12E-4)', 'GO:0010975:regulation of neuron projection development (qval2.65E-4)', 'GO:0010647:positive regulation of cell communication (qval2.68E-4)', 'GO:0051650:establishment of vesicle localization (qval2.82E-4)', 'GO:0023056:positive regulation of signaling (qval2.79E-4)', 'GO:0031646:positive regulation of neurological system process (qval2.8E-4)', 'GO:0010038:response to metal ion (qval3E-4)', 'GO:0050807:regulation of synapse organization (qval3.24E-4)', 'GO:0048488:synaptic vesicle endocytosis (qval3.34E-4)', 'GO:0140238:presynaptic endocytosis (qval3.28E-4)', 'GO:0098657:import into cell (qval3.51E-4)', 'GO:0010469:regulation of signaling receptor activity (qval3.67E-4)', 'GO:1904062:regulation of cation transmembrane transport (qval4.13E-4)', 'GO:1902903:regulation of supramolecular fiber organization (qval4.95E-4)', 'GO:0033043:regulation of organelle organization (qval4.89E-4)', 'GO:0098815:modulation of excitatory postsynaptic potential (qval5.98E-4)', 'GO:0071248:cellular response to metal ion (qval6.15E-4)', 'GO:0030030:cell projection organization (qval6.72E-4)', 'GO:0001956:positive regulation of neurotransmitter secretion (qval7.06E-4)', 'GO:0035418:protein localization to synapse (qval7.38E-4)', 'GO:0051239:regulation of multicellular organismal process (qval7.41E-4)', 'GO:0006897:endocytosis (qval7.6E-4)', 'GO:0040008:regulation of growth (qval7.57E-4)', 'GO:0030833:regulation of actin filament polymerization (qval8.51E-4)', 'GO:0050767:regulation of neurogenesis (qval1.03E-3)', 'GO:0099072:regulation of postsynaptic membrane neurotransmitter receptor levels (qval1.03E-3)', 'GO:0016043:cellular component organization (qval1.15E-3)', 'GO:0060284:regulation of cell development (qval1.18E-3)', 'GO:0006810:transport (qval1.24E-3)', 'GO:1903539:protein localization to postsynaptic membrane (qval1.27E-3)', 'GO:0050433:regulation of catecholamine secretion (qval1.32E-3)', 'GO:0050890:cognition (qval1.44E-3)', 'GO:1903532:positive regulation of secretion by cell (qval1.46E-3)', 'GO:0008064:regulation of actin polymerization or depolymerization (qval1.44E-3)', 'GO:0051952:regulation of amine transport (qval1.45E-3)', 'GO:0071241:cellular response to inorganic substance (qval1.46E-3)', 'GO:0022604:regulation of cell morphogenesis (qval1.49E-3)', 'GO:0071840:cellular component organization or biogenesis (qval1.51E-3)', 'GO:0030832:regulation of actin filament length (qval1.52E-3)', 'GO:0016192:vesicle-mediated transport (qval1.68E-3)', 'GO:0022898:regulation of transmembrane transporter activity (qval1.86E-3)', 'GO:0032386:regulation of intracellular transport (qval1.87E-3)', 'GO:0051493:regulation of cytoskeleton organization (qval1.85E-3)', 'GO:0048583:regulation of response to stimulus (qval1.83E-3)', 'GO:0048522:positive regulation of cellular process (qval1.9E-3)', 'GO:0045664:regulation of neuron differentiation (qval1.94E-3)', 'GO:0035493:SNARE complex assembly (qval2.03E-3)', 'GO:0051240:positive regulation of multicellular organismal process (qval2.08E-3)', 'GO:0099175:regulation of postsynapse organization (qval2.17E-3)', 'GO:0032409:regulation of transporter activity (qval2.28E-3)', 'GO:0051130:positive regulation of cellular component organization (qval2.28E-3)', 'GO:0051234:establishment of localization (qval2.59E-3)', 'GO:0032535:regulation of cellular component size (qval2.79E-3)', 'GO:0050808:synapse organization (qval3.09E-3)', 'GO:0014059:regulation of dopamine secretion (qval3.07E-3)', 'GO:0031915:positive regulation of synaptic plasticity (qval3.07E-3)', 'GO:0045927:positive regulation of growth (qval3.28E-3)', 'GO:0051047:positive regulation of secretion (qval3.54E-3)', 'GO:0099645:neurotransmitter receptor localization to postsynaptic specialization membrane (qval3.72E-3)', 'GO:0099633:protein localization to postsynaptic specialization membrane (qval3.69E-3)', 'GO:0031503:protein-containing complex localization (qval3.74E-3)', 'GO:0007611:learning or memory (qval3.72E-3)', 'GO:0097120:receptor localization to synapse (qval3.8E-3)', 'GO:2000026:regulation of multicellular organismal development (qval3.84E-3)', 'GO:0051050:positive regulation of transport (qval3.96E-3)', 'GO:0032970:regulation of actin filament-based process (qval3.95E-3)', 'GO:0060998:regulation of dendritic spine development (qval5.11E-3)', 'GO:0051656:establishment of organelle localization (qval5.1E-3)', 'GO:0031175:neuron projection development (qval5.29E-3)', 'GO:0099150:regulation of postsynaptic specialization assembly (qval6.03E-3)', 'GO:0150052:regulation of postsynapse assembly (qval5.99E-3)', 'GO:0051641:cellular localization (qval6.14E-3)', 'GO:0051590:positive regulation of neurotransmitter transport (qval6.82E-3)', 'GO:1905874:regulation of postsynaptic density organization (qval6.92E-3)', 'GO:0098962:regulation of postsynaptic neurotransmitter receptor activity (qval6.87E-3)', 'GO:0050789:regulation of biological process (qval7.08E-3)', 'GO:0048731:system development (qval7.19E-3)', 'GO:0120036:plasma membrane bounded cell projection organization (qval7.28E-3)', 'GO:0065007:biological regulation (qval7.29E-3)', 'GO:0098916:anterograde trans-synaptic signaling (qval7.56E-3)', 'GO:0007268:chemical synaptic transmission (qval7.5E-3)', 'GO:2001257:regulation of cation channel activity (qval7.62E-3)', 'GO:0060292:long-term synaptic depression (qval7.59E-3)', 'GO:0032940:secretion by cell (qval7.7E-3)', 'GO:0032412:regulation of ion transmembrane transporter activity (qval8.25E-3)', 'GO:0031334:positive regulation of protein complex assembly (qval8.4E-3)', 'GO:0007610:behavior (qval8.34E-3)', 'GO:0032273:positive regulation of protein polymerization (qval8.79E-3)', 'GO:0051640:organelle localization (qval9.33E-3)', 'GO:0032956:regulation of actin cytoskeleton organization (qval9.38E-3)', 'GO:0099170:postsynaptic modulation of chemical synaptic transmission (qval9.64E-3)', 'GO:0048518:positive regulation of biological process (qval9.97E-3)', 'GO:0050793:regulation of developmental process (qval1.01E-2)', 'GO:0110053:regulation of actin filament organization (qval1.03E-2)', 'GO:0031346:positive regulation of cell projection organization (qval1.04E-2)', 'GO:0050769:positive regulation of neurogenesis (qval1.07E-2)', 'GO:0050794:regulation of cellular process (qval1.09E-2)', 'GO:0051963:regulation of synapse assembly (qval1.1E-2)', 'GO:0099537:trans-synaptic signaling (qval1.1E-2)', 'GO:0048278:vesicle docking (qval1.13E-2)', 'GO:0120039:plasma membrane bounded cell projection morphogenesis (qval1.16E-2)', 'GO:0099536:synaptic signaling (qval1.2E-2)', 'GO:0050773:regulation of dendrite development (qval1.25E-2)', 'GO:0010638:positive regulation of organelle organization (qval1.27E-2)', 'GO:0048858:cell projection morphogenesis (qval1.29E-2)', 'GO:0051592:response to calcium ion (qval1.37E-2)', 'GO:0061003:positive regulation of dendritic spine morphogenesis (qval1.45E-2)', 'GO:0009966:regulation of signal transduction (qval1.6E-2)', 'GO:0070887:cellular response to chemical stimulus (qval1.69E-2)', 'GO:0007154:cell communication (qval1.71E-2)', 'GO:0001919:regulation of receptor recycling (qval1.77E-2)', 'GO:2000310:regulation of NMDA receptor activity (qval1.76E-2)', 'GO:0048638:regulation of developmental growth (qval1.81E-2)', 'GO:0050805:negative regulation of synaptic transmission (qval1.85E-2)', 'GO:0048639:positive regulation of developmental growth (qval1.93E-2)', 'GO:0032990:cell part morphogenesis (qval1.96E-2)', 'GO:0009987:cellular process (qval2.13E-2)', 'GO:0051962:positive regulation of nervous system development (qval2.19E-2)', 'GO:0140056:organelle localization by membrane tethering (qval2.21E-2)', 'GO:0051279:regulation of release of sequestered calcium ion into cytosol (qval2.31E-2)', 'GO:0030838:positive regulation of actin filament polymerization (qval2.3E-2)', 'GO:0140029:exocytic process (qval2.29E-2)', 'GO:0042592:homeostatic process (qval2.4E-2)', 'GO:0051668:localization within membrane (qval2.4E-2)', 'GO:0001558:regulation of cell growth (qval2.47E-2)', 'GO:0051966:regulation of synaptic transmission, glutamatergic (qval2.47E-2)', 'GO:0010959:regulation of metal ion transport (qval2.48E-2)', 'GO:0031338:regulation of vesicle fusion (qval2.64E-2)', 'GO:0044089:positive regulation of cellular component biogenesis (qval2.66E-2)', 'GO:0010720:positive regulation of cell development (qval2.65E-2)', 'GO:0022406:membrane docking (qval2.64E-2)', 'GO:0030001:metal ion transport (qval2.84E-2)', 'GO:0090066:regulation of anatomical structure size (qval2.99E-2)', 'GO:0007613:memory (qval3.11E-2)', 'GO:0022603:regulation of anatomical structure morphogenesis (qval3.11E-2)', 'GO:0019725:cellular homeostasis (qval3.26E-2)', 'GO:0045595:regulation of cell differentiation (qval3.43E-2)', 'GO:1903367:positive regulation of fear response (qval3.52E-2)', 'GO:2000987:positive regulation of behavioral fear response (qval3.5E-2)', 'GO:0097061:dendritic spine organization (qval3.49E-2)', 'GO:0046903:secretion (qval3.64E-2)', 'GO:0035556:intracellular signal transduction (qval3.82E-2)', 'GO:0006811:ion transport (qval3.9E-2)', 'GO:0051649:establishment of localization in cell (qval3.95E-2)', 'GO:0010769:regulation of cell morphogenesis involved in differentiation (qval3.93E-2)', 'GO:0007215:glutamate receptor signaling pathway (qval3.96E-2)', 'GO:0010613:positive regulation of cardiac muscle hypertrophy (qval3.94E-2)', 'GO:0045666:positive regulation of neuron differentiation (qval4.12E-2)', 'GO:0014742:positive regulation of muscle hypertrophy (qval4.2E-2)', 'GO:0007269:neurotransmitter secretion (qval4.83E-2)', 'GO:0010976:positive regulation of neuron projection development (qval4.98E-2)', 'GO:0000086:G2/M transition of mitotic cell cycle (qval5.13E-2)', 'GO:0048812:neuron projection morphogenesis (qval5.47E-2)', 'GO:0071495:cellular response to endogenous stimulus (qval5.62E-2)', 'GO:0010522:regulation of calcium ion transport into cytosol (qval5.82E-2)', 'GO:0030307:positive regulation of cell growth (qval6.12E-2)', 'GO:1902905:positive regulation of supramolecular fiber organization (qval6.09E-2)', 'GO:0099173:postsynapse organization (qval6.08E-2)', 'GO:0048584:positive regulation of response to stimulus (qval6.13E-2)', 'GO:0009743:response to carbohydrate (qval6.11E-2)', 'GO:0031630:regulation of synaptic vesicle fusion to presynaptic active zone membrane (qval6.13E-2)', 'GO:1903365:regulation of fear response (qval6.1E-2)', 'GO:2000822:regulation of behavioral fear response (qval6.07E-2)', 'GO:0010807:regulation of synaptic vesicle priming (qval6.04E-2)', 'GO:0044839:cell cycle G2/M phase transition (qval6.26E-2)', 'GO:0071229:cellular response to acid chemical (qval6.28E-2)', 'GO:0007267:cell-cell signaling (qval6.5E-2)', 'GO:0002275:myeloid cell activation involved in immune response (qval6.57E-2)', 'GO:0106027:neuron projection organization (qval6.54E-2)', 'GO:0048869:cellular developmental process (qval6.58E-2)', 'GO:0051282:regulation of sequestering of calcium ion (qval6.68E-2)']</t>
        </is>
      </c>
      <c r="V2" s="3">
        <f>hyperlink("https://spiral.technion.ac.il/results/MTAwMDA2Ng==/1/GOResultsFUNCTION","link")</f>
        <v/>
      </c>
      <c r="W2" t="inlineStr">
        <is>
          <t>['GO:0000149:SNARE binding (qval1.19E-4)', 'GO:0048306:calcium-dependent protein binding (qval1.05E-4)', 'GO:0005516:calmodulin binding (qval1.15E-3)', 'GO:0005515:protein binding (qval1.22E-3)', 'GO:0005234:extracellularly glutamate-gated ion channel activity (qval1.13E-3)', 'GO:0017075:syntaxin-1 binding (qval3.02E-3)', 'GO:0019905:syntaxin binding (qval1.15E-2)', 'GO:0005216:ion channel activity (qval1.42E-2)', 'GO:0008092:cytoskeletal protein binding (qval1.37E-2)', 'GO:0022838:substrate-specific channel activity (qval1.42E-2)', 'GO:0046873:metal ion transmembrane transporter activity (qval1.89E-2)', 'GO:0004970:ionotropic glutamate receptor activity (qval1.86E-2)', 'GO:0015318:inorganic molecular entity transmembrane transporter activity (qval1.91E-2)', 'GO:0019899:enzyme binding (qval1.93E-2)', 'GO:0015267:channel activity (qval2.05E-2)', 'GO:0022803:passive transmembrane transporter activity (qval1.93E-2)', 'GO:0022890:inorganic cation transmembrane transporter activity (qval1.87E-2)', 'GO:0019904:protein domain specific binding (qval1.88E-2)', 'GO:0004971:AMPA glutamate receptor activity (qval2.29E-2)', 'GO:0015075:ion transmembrane transporter activity (qval2.32E-2)', 'GO:0019900:kinase binding (qval2.23E-2)', 'GO:0008324:cation transmembrane transporter activity (qval2.96E-2)', 'GO:0035254:glutamate receptor binding (qval2.87E-2)', 'GO:0008066:glutamate receptor activity (qval2.9E-2)', 'GO:0047485:protein N-terminus binding (qval2.83E-2)', 'GO:0022857:transmembrane transporter activity (qval2.78E-2)', 'GO:0015276:ligand-gated ion channel activity (qval2.82E-2)', 'GO:0005230:extracellular ligand-gated ion channel activity (qval2.8E-2)', 'GO:0022834:ligand-gated channel activity (qval2.92E-2)', 'GO:0097110:scaffold protein binding (qval3.26E-2)', 'GO:0022839:ion gated channel activity (qval3.21E-2)', 'GO:0005261:cation channel activity (qval3.3E-2)', 'GO:0022836:gated channel activity (qval3.82E-2)', 'GO:0005215:transporter activity (qval4.76E-2)', 'GO:0005543:phospholipid binding (qval5.21E-2)', 'GO:0015079:potassium ion transmembrane transporter activity (qval5.13E-2)', 'GO:0005231:excitatory extracellular ligand-gated ion channel activity (qval5.02E-2)', 'GO:0030235:nitric-oxide synthase regulator activity (qval5.3E-2)', 'GO:0044877:protein-containing complex binding (qval5.39E-2)', 'GO:0042802:identical protein binding (qval6.63E-2)', 'GO:0005102:signaling receptor binding (qval6.94E-2)', 'GO:0005509:calcium ion binding (qval6.79E-2)', 'GO:0099094:ligand-gated cation channel activity (qval6.99E-2)', 'GO:0019901:protein kinase binding (qval7.53E-2)', 'GO:0099106:ion channel regulator activity (qval8.65E-2)']</t>
        </is>
      </c>
      <c r="X2" s="3">
        <f>hyperlink("https://spiral.technion.ac.il/results/MTAwMDA2Ng==/1/GOResultsCOMPONENT","link")</f>
        <v/>
      </c>
      <c r="Y2" t="inlineStr">
        <is>
          <t>['GO:0044456:synapse part (qval3.17E-21)', 'GO:0045202:synapse (qval4.19E-19)', 'GO:0097458:neuron part (qval6.56E-18)', 'GO:0030658:transport vesicle membrane (qval2.41E-17)', 'GO:0098978:glutamatergic synapse (qval4.32E-17)', 'GO:0099501:exocytic vesicle membrane (qval9.41E-17)', 'GO:0030672:synaptic vesicle membrane (qval8.06E-17)', 'GO:0043005:neuron projection (qval7.18E-14)', 'GO:0030054:cell junction (qval1.19E-13)', 'GO:0030659:cytoplasmic vesicle membrane (qval1.78E-13)', 'GO:0012506:vesicle membrane (qval9.22E-13)', 'GO:0120025:plasma membrane bounded cell projection (qval2.18E-11)', 'GO:0042995:cell projection (qval5.62E-11)', 'GO:0044433:cytoplasmic vesicle part (qval1.31E-10)', 'GO:0120038:plasma membrane bounded cell projection part (qval4.17E-9)', 'GO:0044463:cell projection part (qval3.91E-9)', 'GO:0034703:cation channel complex (qval7.55E-9)', 'GO:0098805:whole membrane (qval1.58E-8)', 'GO:1902495:transmembrane transporter complex (qval2.81E-8)', 'GO:0033267:axon part (qval2.97E-8)', 'GO:0098588:bounding membrane of organelle (qval3.27E-8)', 'GO:1990351:transporter complex (qval4.03E-8)', 'GO:0070382:exocytic vesicle (qval4.12E-8)', 'GO:0014069:postsynaptic density (qval4.14E-8)', 'GO:0099572:postsynaptic specialization (qval4.98E-8)', 'GO:0060076:excitatory synapse (qval6.02E-8)', 'GO:0034702:ion channel complex (qval1.37E-7)', 'GO:0008021:synaptic vesicle (qval1.37E-7)', 'GO:0030133:transport vesicle (qval3.68E-7)', 'GO:0099503:secretory vesicle (qval3.77E-7)', 'GO:0098794:postsynapse (qval8.18E-7)', 'GO:0043025:neuronal cell body (qval1.08E-6)', 'GO:0031090:organelle membrane (qval1.31E-6)', 'GO:0030285:integral component of synaptic vesicle membrane (qval1.44E-6)', 'GO:0008328:ionotropic glutamate receptor complex (qval3.84E-6)', 'GO:0043195:terminal bouton (qval4.34E-6)', 'GO:0097060:synaptic membrane (qval4.42E-6)', 'GO:0044297:cell body (qval6.28E-6)', 'GO:0098878:neurotransmitter receptor complex (qval6.64E-6)', 'GO:0016020:membrane (qval8.57E-6)', 'GO:0031982:vesicle (qval8.79E-6)', 'GO:0030424:axon (qval8.69E-6)', 'GO:0031410:cytoplasmic vesicle (qval9.41E-6)', 'GO:0005886:plasma membrane (qval9.6E-6)', 'GO:0098563:intrinsic component of synaptic vesicle membrane (qval9.42E-6)', 'GO:0097708:intracellular vesicle (qval9.45E-6)', 'GO:0070033:synaptobrevin 2-SNAP-25-syntaxin-1a-complexin II complex (qval1.04E-5)', 'GO:0098797:plasma membrane protein complex (qval1.22E-5)', 'GO:0099056:integral component of presynaptic membrane (qval1.51E-5)', 'GO:0099522:region of cytosol (qval2.13E-5)', 'GO:0043197:dendritic spine (qval2.55E-5)', 'GO:0008076:voltage-gated potassium channel complex (qval2.67E-5)', 'GO:0098889:intrinsic component of presynaptic membrane (qval2.75E-5)', 'GO:0044309:neuron spine (qval3.08E-5)', 'GO:0044459:plasma membrane part (qval4.6E-5)', 'GO:0034705:potassium channel complex (qval5.79E-5)', 'GO:0098796:membrane protein complex (qval6.47E-5)', 'GO:0098793:presynapse (qval6.58E-5)', 'GO:0044306:neuron projection terminus (qval6.65E-5)', 'GO:0099523:presynaptic cytosol (qval7.87E-5)', 'GO:0099699:integral component of synaptic membrane (qval8.9E-5)', 'GO:0032281:AMPA glutamate receptor complex (qval1.45E-4)', 'GO:0099240:intrinsic component of synaptic membrane (qval1.59E-4)', 'GO:0098685:Schaffer collateral - CA1 synapse (qval1.91E-4)', 'GO:0044425:membrane part (qval2.06E-4)', 'GO:0098839:postsynaptic density membrane (qval2.07E-4)', 'GO:0099634:postsynaptic specialization membrane (qval2.64E-4)', 'GO:0120111:neuron projection cytoplasm (qval2.6E-4)', 'GO:0098984:neuron to neuron synapse (qval2.77E-4)', 'GO:0042734:presynaptic membrane (qval2.92E-4)', 'GO:0030426:growth cone (qval3.6E-4)', 'GO:0032838:plasma membrane bounded cell projection cytoplasm (qval3.92E-4)', 'GO:0044464:cell part (qval4.06E-4)', 'GO:0030427:site of polarized growth (qval4.34E-4)', 'GO:0099568:cytoplasmic region (qval4.56E-4)', 'GO:0098590:plasma membrane region (qval6.03E-4)', 'GO:0031301:integral component of organelle membrane (qval6.63E-4)', 'GO:0031201:SNARE complex (qval1.03E-3)', 'GO:0031300:intrinsic component of organelle membrane (qval1.37E-3)', 'GO:0030425:dendrite (qval1.48E-3)', 'GO:0099544:perisynaptic space (qval2.3E-3)', 'GO:0070032:synaptobrevin 2-SNAP-25-syntaxin-1a-complexin I complex (qval2.27E-3)', 'GO:0044308:axonal spine (qval2.24E-3)', 'GO:0098802:plasma membrane receptor complex (qval2.57E-3)', 'GO:0032279:asymmetric synapse (qval3.1E-3)', 'GO:0070044:synaptobrevin 2-SNAP-25-syntaxin-1a complex (qval3.59E-3)', 'GO:0043198:dendritic shaft (qval3.64E-3)', 'GO:0032839:dendrite cytoplasm (qval3.78E-3)', 'GO:0099061:integral component of postsynaptic density membrane (qval3.76E-3)', 'GO:0044305:calyx of Held (qval4.13E-3)', 'GO:0030141:secretory granule (qval4.85E-3)', 'GO:0099146:intrinsic component of postsynaptic density membrane (qval5.03E-3)', 'GO:0043202:lysosomal lumen (qval4.97E-3)', 'GO:0099055:integral component of postsynaptic membrane (qval1.08E-2)', 'GO:0005775:vacuolar lumen (qval1.16E-2)', 'GO:0044422:organelle part (qval1.18E-2)', 'GO:0098936:intrinsic component of postsynaptic membrane (qval1.34E-2)', 'GO:0099060:integral component of postsynaptic specialization membrane (qval1.52E-2)', 'GO:0044295:axonal growth cone (qval1.55E-2)', 'GO:0098948:intrinsic component of postsynaptic specialization membrane (qval1.84E-2)']</t>
        </is>
      </c>
      <c r="Z2" t="inlineStr">
        <is>
          <t>[{33, 3, 6, 8, 9, 10, 13, 14, 18, 19, 21, 22, 24, 27, 30}, {32, 2, 35, 4, 5, 36, 16, 17, 20, 25, 26, 28, 29}]</t>
        </is>
      </c>
    </row>
    <row r="3">
      <c r="A3" s="1" t="n">
        <v>2</v>
      </c>
      <c r="B3" t="n">
        <v>37560</v>
      </c>
      <c r="C3" t="n">
        <v>917</v>
      </c>
      <c r="D3" t="n">
        <v>37</v>
      </c>
      <c r="E3" t="n">
        <v>100</v>
      </c>
      <c r="F3" t="n">
        <v>673</v>
      </c>
      <c r="G3" t="n">
        <v>26</v>
      </c>
      <c r="H3" t="n">
        <v>1332</v>
      </c>
      <c r="I3" t="n">
        <v>97</v>
      </c>
      <c r="J3" s="2" t="n">
        <v>-18.83048865955891</v>
      </c>
      <c r="K3" t="n">
        <v>0.4450934669056268</v>
      </c>
      <c r="L3" t="inlineStr">
        <is>
          <t>5031439G07Rik,9930021J03Rik,Abat,Abhd4,Acot11,Acsbg1,Adipor2,Aldh1a1,Aldoc,Anxa5,Aplp1,Apod,Apoe,Arl2,Atp1a2,Atp1b2,Bcas1,Capns1,Car2,Cd63,Cldn11,Clu,Cnp,Cryab,Ctss,Dbi,Eef1d,Eef2,Erbin,Ermn,Fgf1,Fnbp1,Foxp4,Gatm,Gm6977,Gng11,Gng5,Gpr37,Gprc5b,Gstm1,Hcn2,Hepacam,Il33,Kcnj10,Kif1a,Kif1b,Kif5a,Lbh,Mbp,Mobp,Mt1,Mt2,Mt3,Myo6,Myrf,Nacc2,Ndrg2,Oaz1,Olig1,Pacs2,Pcsk1n,Phgdh,Pink1,Pip4k2a,Pla2g16,Plekhb1,Plekhh1,Plp1,Pls1,Ppp2r3a,Prdx1,Qdpr,Qk,Rhog,Rnf13,Rpl28-ps1,S100b,Scd1,Scd2,Selenop,Sept4,Sez6l2,Sfxn5,Slc12a2,Slc6a11,Slc6a9,Sparc,Sparcl1,Tmcc3,Tmem229a,Tppp3,Tprn,Tubb4a,Tulp4,Wnk1,Zbtb20,Zcchc24,mt-Tm,mt-Tv,mt-Tw</t>
        </is>
      </c>
      <c r="M3" t="inlineStr">
        <is>
          <t>[(0, 3), (0, 6), (0, 8), (0, 9), (0, 14), (0, 24), (4, 3), (4, 6), (4, 8), (4, 9), (4, 14), (4, 24), (4, 27), (7, 3), (7, 6), (7, 8), (7, 9), (7, 24), (11, 3), (11, 6), (11, 8), (11, 9), (11, 14), (11, 24), (11, 27), (12, 6), (12, 9), (12, 24), (12, 27), (15, 6), (15, 9), (16, 3), (16, 6), (16, 8), (16, 9), (16, 14), (16, 24), (16, 27), (20, 3), (20, 6), (20, 8), (20, 9), (20, 10), (20, 14), (20, 19), (20, 24), (20, 27), (23, 6), (23, 9), (23, 24), (26, 3), (26, 6), (26, 8), (26, 9), (26, 14), (26, 19), (26, 24), (26, 27), (28, 3), (28, 6), (28, 8), (28, 9), (28, 14), (28, 19), (28, 24), (28, 27), (29, 3), (29, 6), (29, 8), (29, 9), (29, 10), (29, 13), (29, 14), (29, 18), (29, 19), (29, 24), (29, 27), (30, 6), (30, 8), (30, 9), (30, 24), (34, 3), (34, 6), (34, 8), (34, 9), (34, 14), (34, 19), (34, 24), (34, 27), (36, 3), (36, 6), (36, 8), (36, 9), (36, 14), (36, 19), (36, 24), (36, 27)]</t>
        </is>
      </c>
      <c r="N3" t="n">
        <v>1375</v>
      </c>
      <c r="O3" t="n">
        <v>0.5</v>
      </c>
      <c r="P3" t="n">
        <v>0.9</v>
      </c>
      <c r="Q3" t="n">
        <v>3</v>
      </c>
      <c r="R3" t="n">
        <v>10000</v>
      </c>
      <c r="S3" t="inlineStr">
        <is>
          <t>03/03/2024, 14:04:30</t>
        </is>
      </c>
      <c r="T3" s="3">
        <f>hyperlink("https://spiral.technion.ac.il/results/MTAwMDA2Ng==/2/GOResultsPROCESS","link")</f>
        <v/>
      </c>
      <c r="U3" t="inlineStr">
        <is>
          <t>['GO:0065008:regulation of biological quality (qval3.43E-5)', 'GO:0051239:regulation of multicellular organismal process (qval9.65E-5)', 'GO:0008366:axon ensheathment (qval9.93E-4)', 'GO:0007272:ensheathment of neurons (qval7.45E-4)', 'GO:0021782:glial cell development (qval1.1E-3)', 'GO:0034762:regulation of transmembrane transport (qval1.11E-3)', 'GO:0046394:carboxylic acid biosynthetic process (qval1.97E-3)', 'GO:0016053:organic acid biosynthetic process (qval1.78E-3)', 'GO:1990049:retrograde neuronal dense core vesicle transport (qval1.67E-3)', 'GO:1990573:potassium ion import across plasma membrane (qval2.27E-3)', 'GO:0010107:potassium ion import (qval2.06E-3)', 'GO:0043269:regulation of ion transport (qval1.97E-3)', 'GO:0034764:positive regulation of transmembrane transport (qval2.24E-3)', 'GO:0010273:detoxification of copper ion (qval2.15E-3)', 'GO:0048878:chemical homeostasis (qval2.28E-3)', 'GO:0065007:biological regulation (qval2.52E-3)', 'GO:0035725:sodium ion transmembrane transport (qval2.96E-3)', 'GO:0042552:myelination (qval2.8E-3)', 'GO:0072330:monocarboxylic acid biosynthetic process (qval2.73E-3)', 'GO:0043270:positive regulation of ion transport (qval2.63E-3)', 'GO:0044281:small molecule metabolic process (qval2.84E-3)', 'GO:0044283:small molecule biosynthetic process (qval3.08E-3)', 'GO:0061687:detoxification of inorganic compound (qval3.63E-3)', 'GO:0051049:regulation of transport (qval4.25E-3)', 'GO:0032502:developmental process (qval4.69E-3)', 'GO:0009987:cellular process (qval4.61E-3)', 'GO:0099519:dense core granule cytoskeletal transport (qval4.62E-3)', 'GO:1901950:dense core granule transport (qval4.46E-3)', 'GO:0032253:dense core granule localization (qval4.31E-3)', 'GO:0042221:response to chemical (qval6.42E-3)', 'GO:0032787:monocarboxylic acid metabolic process (qval6.29E-3)', 'GO:0032879:regulation of localization (qval6.39E-3)', 'GO:0007626:locomotory behavior (qval6.66E-3)', 'GO:0055075:potassium ion homeostasis (qval6.55E-3)', 'GO:1904064:positive regulation of cation transmembrane transport (qval6.54E-3)', 'GO:0050789:regulation of biological process (qval6.39E-3)', 'GO:1905907:negative regulation of amyloid fibril formation (qval6.58E-3)', 'GO:0034765:regulation of ion transmembrane transport (qval6.48E-3)', 'GO:0042592:homeostatic process (qval6.43E-3)', 'GO:0001504:neurotransmitter uptake (qval7.13E-3)', 'GO:0010035:response to inorganic substance (qval7.27E-3)', 'GO:1904450:positive regulation of aspartate secretion (qval7.91E-3)', 'GO:1904448:regulation of aspartate secretion (qval7.73E-3)', 'GO:1902998:positive regulation of neurofibrillary tangle assembly (qval7.55E-3)', 'GO:0044255:cellular lipid metabolic process (qval8.73E-3)', 'GO:0034767:positive regulation of ion transmembrane transport (qval9.19E-3)', 'GO:0051241:negative regulation of multicellular organismal process (qval1.04E-2)', 'GO:1905906:regulation of amyloid fibril formation (qval1.11E-2)', 'GO:0071294:cellular response to zinc ion (qval1.09E-2)', 'GO:0007263:nitric oxide mediated signal transduction (qval1.06E-2)', 'GO:0032252:secretory granule localization (qval1.04E-2)', 'GO:0010038:response to metal ion (qval1.03E-2)', 'GO:0098739:import across plasma membrane (qval1.04E-2)', 'GO:0098754:detoxification (qval1.13E-2)', 'GO:0098657:import into cell (qval1.14E-2)', 'GO:0030007:cellular potassium ion homeostasis (qval1.18E-2)', 'GO:0071280:cellular response to copper ion (qval1.16E-2)', 'GO:0051050:positive regulation of transport (qval1.14E-2)', 'GO:0099587:inorganic ion import across plasma membrane (qval1.2E-2)', 'GO:0098659:inorganic cation import across plasma membrane (qval1.18E-2)', 'GO:1904062:regulation of cation transmembrane transport (qval1.21E-2)', 'GO:0022010:central nervous system myelination (qval1.31E-2)', 'GO:0032291:axon ensheathment in central nervous system (qval1.29E-2)', 'GO:0050801:ion homeostasis (qval1.43E-2)', 'GO:0014009:glial cell proliferation (qval1.51E-2)', 'GO:1902996:regulation of neurofibrillary tangle assembly (qval1.51E-2)', 'GO:0050793:regulation of developmental process (qval1.53E-2)', 'GO:0007610:behavior (qval1.54E-2)', 'GO:0019752:carboxylic acid metabolic process (qval1.74E-2)', 'GO:0055080:cation homeostasis (qval1.75E-2)', 'GO:0010646:regulation of cell communication (qval2.02E-2)', 'GO:0048518:positive regulation of biological process (qval1.99E-2)', 'GO:0098771:inorganic ion homeostasis (qval2E-2)', 'GO:0006814:sodium ion transport (qval2.03E-2)', 'GO:0055082:cellular chemical homeostasis (qval2.06E-2)', 'GO:0023051:regulation of signaling (qval2.04E-2)', 'GO:0019725:cellular homeostasis (qval2.05E-2)', 'GO:0006629:lipid metabolic process (qval2.23E-2)', 'GO:0048856:anatomical structure development (qval2.33E-2)', 'GO:0030003:cellular cation homeostasis (qval2.34E-2)', 'GO:0055065:metal ion homeostasis (qval2.34E-2)', 'GO:0042759:long-chain fatty acid biosynthetic process (qval2.31E-2)', 'GO:1903964:monounsaturated fatty acid metabolic process (qval2.39E-2)', 'GO:1903966:monounsaturated fatty acid biosynthetic process (qval2.36E-2)', 'GO:1990048:anterograde neuronal dense core vesicle transport (qval2.33E-2)', 'GO:0032286:central nervous system myelin maintenance (qval2.3E-2)', 'GO:0043436:oxoacid metabolic process (qval2.4E-2)', 'GO:0044249:cellular biosynthetic process (qval2.38E-2)', 'GO:0006882:cellular zinc ion homeostasis (qval2.46E-2)', 'GO:0008090:retrograde axonal transport (qval2.43E-2)', 'GO:0009636:response to toxic substance (qval2.42E-2)', 'GO:0006873:cellular ion homeostasis (qval2.51E-2)', 'GO:0006633:fatty acid biosynthetic process (qval2.62E-2)', 'GO:0006082:organic acid metabolic process (qval3.03E-2)', 'GO:0006883:cellular sodium ion homeostasis (qval3.01E-2)', 'GO:0014003:oligodendrocyte development (qval2.98E-2)', 'GO:0055069:zinc ion homeostasis (qval2.95E-2)', 'GO:0046688:response to copper ion (qval2.92E-2)', 'GO:0048519:negative regulation of biological process (qval3E-2)', 'GO:0071276:cellular response to cadmium ion (qval3.24E-2)', 'GO:0032414:positive regulation of ion transmembrane transporter activity (qval3.23E-2)', 'GO:0050748:negative regulation of lipoprotein metabolic process (qval3.23E-2)', 'GO:0009448:gamma-aminobutyric acid metabolic process (qval3.2E-2)', 'GO:0006875:cellular metal ion homeostasis (qval3.18E-2)', 'GO:0031644:regulation of neurological system process (qval3.19E-2)', 'GO:0008610:lipid biosynthetic process (qval3.5E-2)', 'GO:1901576:organic substance biosynthetic process (qval3.5E-2)', 'GO:0001505:regulation of neurotransmitter levels (qval3.51E-2)', 'GO:0050896:response to stimulus (qval3.48E-2)', 'GO:1901700:response to oxygen-containing compound (qval3.46E-2)', 'GO:0099518:vesicle cytoskeletal trafficking (qval3.56E-2)', 'GO:0050794:regulation of cellular process (qval3.59E-2)', 'GO:0006641:triglyceride metabolic process (qval3.71E-2)', 'GO:0009896:positive regulation of catabolic process (qval3.83E-2)', 'GO:0032411:positive regulation of transporter activity (qval3.87E-2)', 'GO:0048522:positive regulation of cellular process (qval3.93E-2)', 'GO:0051270:regulation of cellular component movement (qval4.17E-2)', 'GO:0061045:negative regulation of wound healing (qval4.94E-2)', 'GO:0009058:biosynthetic process (qval4.91E-2)', 'GO:1903793:positive regulation of anion transport (qval5.12E-2)', 'GO:0044070:regulation of anion transport (qval5.44E-2)', 'GO:0010043:response to zinc ion (qval5.59E-2)', 'GO:0045964:positive regulation of dopamine metabolic process (qval5.59E-2)', 'GO:0090261:positive regulation of inclusion body assembly (qval5.54E-2)', 'GO:1903288:positive regulation of potassium ion import (qval5.5E-2)', 'GO:0070292:N-acylphosphatidylethanolamine metabolic process (qval5.46E-2)', 'GO:0045915:positive regulation of catecholamine metabolic process (qval5.41E-2)', 'GO:0071638:negative regulation of monocyte chemotactic protein-1 production (qval5.37E-2)', 'GO:0051051:negative regulation of transport (qval5.63E-2)', 'GO:2000145:regulation of cell motility (qval5.62E-2)', 'GO:0071804:cellular potassium ion transport (qval5.74E-2)', 'GO:0071805:potassium ion transmembrane transport (qval5.7E-2)', 'GO:0055067:monovalent inorganic cation homeostasis (qval6.03E-2)', 'GO:0035640:exploration behavior (qval6.1E-2)', 'GO:0046686:response to cadmium ion (qval6.05E-2)', 'GO:0120161:regulation of cold-induced thermogenesis (qval6.49E-2)', 'GO:0055078:sodium ion homeostasis (qval6.5E-2)', 'GO:0048709:oligodendrocyte differentiation (qval6.46E-2)', 'GO:1903286:regulation of potassium ion import (qval6.57E-2)', 'GO:0061517:macrophage proliferation (qval6.53E-2)', 'GO:0061518:microglial cell proliferation (qval6.48E-2)', 'GO:0010873:positive regulation of cholesterol esterification (qval6.44E-2)', 'GO:0006979:response to oxidative stress (qval6.45E-2)', 'GO:0006836:neurotransmitter transport (qval7.16E-2)', 'GO:0045940:positive regulation of steroid metabolic process (qval7.25E-2)', 'GO:0010001:glial cell differentiation (qval7.77E-2)', 'GO:0015893:drug transport (qval7.91E-2)', 'GO:0051246:regulation of protein metabolic process (qval7.9E-2)', 'GO:0006707:cholesterol catabolic process (qval7.86E-2)', 'GO:0016127:sterol catabolic process (qval7.81E-2)', 'GO:0009893:positive regulation of metabolic process (qval7.86E-2)', 'GO:0071248:cellular response to metal ion (qval7.87E-2)', 'GO:0015672:monovalent inorganic cation transport (qval8.27E-2)', 'GO:2000026:regulation of multicellular organismal development (qval8.34E-2)', 'GO:0006631:fatty acid metabolic process (qval8.31E-2)', 'GO:2001024:negative regulation of response to drug (qval8.48E-2)', 'GO:1903035:negative regulation of response to wounding (qval8.55E-2)', 'GO:0032642:regulation of chemokine production (qval8.5E-2)', 'GO:0006810:transport (qval8.72E-2)', 'GO:0035633:maintenance of permeability of blood-brain barrier (qval9.12E-2)', 'GO:0051179:localization (qval9.1E-2)', 'GO:0006813:potassium ion transport (qval9.27E-2)', 'GO:0045834:positive regulation of lipid metabolic process (qval9.22E-2)', 'GO:0040012:regulation of locomotion (qval9.34E-2)']</t>
        </is>
      </c>
      <c r="V3" s="3">
        <f>hyperlink("https://spiral.technion.ac.il/results/MTAwMDA2Ng==/2/GOResultsFUNCTION","link")</f>
        <v/>
      </c>
      <c r="W3" t="inlineStr">
        <is>
          <t>['GO:0042802:identical protein binding (qval9.33E-4)', 'GO:0005515:protein binding (qval3.49E-3)', 'GO:0005488:binding (qval5.76E-3)', 'GO:0019911:structural constituent of myelin sheath (qval1.32E-2)', 'GO:0017111:nucleoside-triphosphatase activity (qval1.36E-2)', 'GO:0044877:protein-containing complex binding (qval1.84E-2)', 'GO:0016462:pyrophosphatase activity (qval1.87E-2)', 'GO:0016817:hydrolase activity, acting on acid anhydrides (qval1.68E-2)', 'GO:0016818:hydrolase activity, acting on acid anhydrides, in phosphorus-containing anhydrides (qval1.5E-2)', 'GO:0008574:ATP-dependent microtubule motor activity, plus-end-directed (qval2.41E-2)', 'GO:0015081:sodium ion transmembrane transporter activity (qval2.51E-2)', 'GO:0032896:palmitoyl-CoA 9-desaturase activity (qval4.9E-2)', 'GO:0042623:ATPase activity, coupled (qval7.08E-2)', 'GO:0004768:stearoyl-CoA 9-desaturase activity (qval6.97E-2)', 'GO:0043167:ion binding (qval8.2E-2)', 'GO:0000166:nucleotide binding (qval8.27E-2)', 'GO:1901265:nucleoside phosphate binding (qval7.79E-2)', 'GO:0033218:amide binding (qval8.72E-2)', 'GO:0015662:ATPase activity, coupled to transmembrane movement of ions, phosphorylative mechanism (qval9.68E-2)', 'GO:0003924:GTPase activity (qval9.56E-2)', 'GO:0016215:acyl-CoA desaturase activity (qval9.7E-2)', 'GO:0036042:long-chain fatty acyl-CoA binding (qval9.26E-2)', 'GO:0036094:small molecule binding (qval9.46E-2)', 'GO:0097367:carbohydrate derivative binding (qval9.19E-2)', 'GO:0008092:cytoskeletal protein binding (qval9.47E-2)', 'GO:0016717:oxidoreductase activity, acting on paired donors, with oxidation of a pair of donors resulting in the reduction of molecular oxygen to two molecules of water (qval1.04E-1)', 'GO:1990939:ATP-dependent microtubule motor activity (qval1.06E-1)', 'GO:0046873:metal ion transmembrane transporter activity (qval1.23E-1)', 'GO:0015079:potassium ion transmembrane transporter activity (qval1.26E-1)', 'GO:0005391:sodium:potassium-exchanging ATPase activity (qval1.44E-1)']</t>
        </is>
      </c>
      <c r="X3" s="3">
        <f>hyperlink("https://spiral.technion.ac.il/results/MTAwMDA2Ng==/2/GOResultsCOMPONENT","link")</f>
        <v/>
      </c>
      <c r="Y3" t="inlineStr">
        <is>
          <t>['GO:0043209:myelin sheath (qval4.41E-10)', 'GO:0097458:neuron part (qval3.97E-9)', 'GO:0005737:cytoplasm (qval3.08E-8)', 'GO:0044444:cytoplasmic part (qval4.72E-8)', 'GO:0042995:cell projection (qval4.55E-7)', 'GO:0120025:plasma membrane bounded cell projection (qval6.13E-7)', 'GO:0043005:neuron projection (qval1.4E-5)', 'GO:0044424:intracellular part (qval2.92E-5)', 'GO:0044297:cell body (qval3.44E-5)', 'GO:0033269:internode region of axon (qval7.65E-5)', 'GO:0044464:cell part (qval1.44E-4)', 'GO:0043025:neuronal cell body (qval1.42E-4)', 'GO:0030424:axon (qval9.84E-4)', 'GO:0045202:synapse (qval1.61E-3)', 'GO:0098858:actin-based cell projection (qval1.65E-3)', 'GO:0005829:cytosol (qval4.64E-3)', 'GO:0070013:intracellular organelle lumen (qval4.93E-3)', 'GO:0031974:membrane-enclosed lumen (qval4.76E-3)', 'GO:0043233:organelle lumen (qval4.51E-3)', 'GO:0097449:astrocyte projection (qval8.8E-3)', 'GO:0120038:plasma membrane bounded cell projection part (qval8.7E-3)', 'GO:0044463:cell projection part (qval8.31E-3)', 'GO:0043229:intracellular organelle (qval8.02E-3)', 'GO:0043226:organelle (qval7.75E-3)', 'GO:0031982:vesicle (qval9.27E-3)', 'GO:0031410:cytoplasmic vesicle (qval9.59E-3)', 'GO:0097708:intracellular vesicle (qval9.75E-3)', 'GO:0044456:synapse part (qval1.02E-2)', 'GO:0031904:endosome lumen (qval1.44E-2)', 'GO:0005739:mitochondrion (qval1.4E-2)', 'GO:0043232:intracellular non-membrane-bounded organelle (qval1.4E-2)', 'GO:0043228:non-membrane-bounded organelle (qval1.53E-2)', 'GO:0099081:supramolecular polymer (qval1.73E-2)', 'GO:0099512:supramolecular fiber (qval1.67E-2)', 'GO:0099080:supramolecular complex (qval1.65E-2)', 'GO:0032994:protein-lipid complex (qval2.87E-2)', 'GO:0097386:glial cell projection (qval2.79E-2)', 'GO:0005902:microvillus (qval2.88E-2)', 'GO:0071944:cell periphery (qval3.22E-2)', 'GO:0016020:membrane (qval4.55E-2)', 'GO:0005890:sodium:potassium-exchanging ATPase complex (qval4.5E-2)']</t>
        </is>
      </c>
      <c r="Z3" t="inlineStr">
        <is>
          <t>[{0, 34, 4, 36, 7, 11, 12, 15, 16, 20, 23, 26, 28, 29, 30}, {3, 6, 8, 9, 10, 13, 14, 18, 19, 24, 27}]</t>
        </is>
      </c>
    </row>
    <row r="4">
      <c r="A4" s="1" t="n">
        <v>3</v>
      </c>
      <c r="B4" t="n">
        <v>37560</v>
      </c>
      <c r="C4" t="n">
        <v>917</v>
      </c>
      <c r="D4" t="n">
        <v>37</v>
      </c>
      <c r="E4" t="n">
        <v>104</v>
      </c>
      <c r="F4" t="n">
        <v>708</v>
      </c>
      <c r="G4" t="n">
        <v>26</v>
      </c>
      <c r="H4" t="n">
        <v>1332</v>
      </c>
      <c r="I4" t="n">
        <v>73</v>
      </c>
      <c r="J4" s="2" t="n">
        <v>-96.42505877946041</v>
      </c>
      <c r="K4" t="n">
        <v>0.4709620119909886</v>
      </c>
      <c r="L4" t="inlineStr">
        <is>
          <t>2010300C02Rik,Actr2,Actr3,Adgrb2,Anks1b,Ap1s1,Arpp21,Atl1,Atp1a1,Atp2b1,Baiap2,Brinp1,Cacna2d1,Calm1,Calm2,Camk2n1,Camkk1,Cap2,Celf2,Celf5,Chn1,Chst1,Cplx2,Cx3cl1,Dbn1,Dkk3,Dock4,Dusp14,Dynll1,Egr1,Enc1,Epop,Fam212b,Frrs1l,Gabrb3,Gm8822,Gpm6a,Grasp,Gria2,Grin2a,Gucy1b3,Icam5,Itpka,Kalrn,Kcnf1,Kcnj3,Khdrbs3,Ldha,Lingo1,Lrrc4c,Mal2,Mapk1,Mef2a,Mef2c,Mical2,Mtpn,Nap1l1,Ncald,Ndrg4,Nell2,Neurod6,Ngef,Nol4,Npdc1,Nptx1,Nptx2,Nrgn,Nrn1,Nsf,Nsg2,Numbl,Olfm1,Opcml,Pgbd5,Pld3,Plppr4,Ppp3ca,Ppp3cb,Ppp3r1,Prkcb,Prkce,Ptk2b,Ptprs,Rasgrp1,Rbbp7,Rbfox1,Rnf112,Robo2,Rock2,Rtn4rl1,Scn1b,Scn2a,Sez6l,Slc25a22,Snca,Spcs3,Sv2b,Syt1,Syt5,Tmsb4x,Tspan13,Vamp2,Zbtb18,Zfp365</t>
        </is>
      </c>
      <c r="M4" t="inlineStr">
        <is>
          <t>[(3, 2), (3, 5), (3, 25), (6, 2), (6, 4), (6, 5), (6, 11), (6, 16), (6, 20), (6, 25), (6, 26), (6, 28), (6, 29), (6, 35), (6, 36), (8, 2), (8, 20), (8, 25), (8, 28), (8, 29), (9, 2), (9, 4), (9, 5), (9, 11), (9, 16), (9, 20), (9, 25), (9, 26), (9, 28), (9, 29), (9, 35), (9, 36), (10, 2), (10, 11), (10, 16), (10, 20), (10, 25), (10, 26), (10, 28), (10, 29), (13, 2), (13, 20), (13, 25), (13, 28), (14, 2), (14, 25), (18, 2), (18, 20), (18, 25), (19, 2), (21, 2), (22, 2), (24, 2), (24, 20), (24, 25), (24, 28), (24, 29), (27, 2), (27, 5), (27, 20), (27, 25), (27, 28), (33, 2), (33, 5), (33, 11), (33, 16), (33, 20), (33, 25), (33, 26), (33, 28), (33, 29), (33, 35), (33, 36)]</t>
        </is>
      </c>
      <c r="N4" t="n">
        <v>1347</v>
      </c>
      <c r="O4" t="n">
        <v>0.75</v>
      </c>
      <c r="P4" t="n">
        <v>0.9</v>
      </c>
      <c r="Q4" t="n">
        <v>3</v>
      </c>
      <c r="R4" t="n">
        <v>10000</v>
      </c>
      <c r="S4" t="inlineStr">
        <is>
          <t>03/03/2024, 14:05:39</t>
        </is>
      </c>
      <c r="T4" s="3">
        <f>hyperlink("https://spiral.technion.ac.il/results/MTAwMDA2Ng==/3/GOResultsPROCESS","link")</f>
        <v/>
      </c>
      <c r="U4" t="inlineStr">
        <is>
          <t>['GO:0050804:modulation of chemical synaptic transmission (qval2.56E-13)', 'GO:0099177:regulation of trans-synaptic signaling (qval1.34E-13)', 'GO:0007399:nervous system development (qval5.75E-11)', 'GO:0051960:regulation of nervous system development (qval8.99E-11)', 'GO:0010975:regulation of neuron projection development (qval7.86E-11)', 'GO:0045664:regulation of neuron differentiation (qval1.27E-10)', 'GO:0120035:regulation of plasma membrane bounded cell projection organization (qval1.33E-10)', 'GO:0031344:regulation of cell projection organization (qval1.5E-10)', 'GO:0050767:regulation of neurogenesis (qval1.49E-10)', 'GO:0060284:regulation of cell development (qval5.13E-10)', 'GO:0051049:regulation of transport (qval7.26E-10)', 'GO:0051239:regulation of multicellular organismal process (qval9.73E-9)', 'GO:2000026:regulation of multicellular organismal development (qval2.22E-8)', 'GO:0050769:positive regulation of neurogenesis (qval6.17E-8)', 'GO:0032879:regulation of localization (qval6.49E-8)', 'GO:0045666:positive regulation of neuron differentiation (qval1.14E-7)', 'GO:0051128:regulation of cellular component organization (qval2.17E-7)', 'GO:0045595:regulation of cell differentiation (qval2.17E-7)', 'GO:0048167:regulation of synaptic plasticity (qval2.41E-7)', 'GO:0051962:positive regulation of nervous system development (qval2.55E-7)', 'GO:0065008:regulation of biological quality (qval3.31E-7)', 'GO:0010720:positive regulation of cell development (qval3.97E-7)', 'GO:0050806:positive regulation of synaptic transmission (qval4.67E-7)', 'GO:0060998:regulation of dendritic spine development (qval6.7E-7)', 'GO:0031346:positive regulation of cell projection organization (qval6.77E-7)', 'GO:0048731:system development (qval7.31E-7)', 'GO:0051240:positive regulation of multicellular organismal process (qval7.54E-7)', 'GO:0060341:regulation of cellular localization (qval9.48E-7)', 'GO:0010769:regulation of cell morphogenesis involved in differentiation (qval1.03E-6)', 'GO:0050793:regulation of developmental process (qval1.06E-6)', 'GO:0023051:regulation of signaling (qval1.06E-6)', 'GO:0061003:positive regulation of dendritic spine morphogenesis (qval1.31E-6)', 'GO:0050773:regulation of dendrite development (qval1.47E-6)', 'GO:0043269:regulation of ion transport (qval1.47E-6)', 'GO:0010976:positive regulation of neuron projection development (qval1.51E-6)', 'GO:0048814:regulation of dendrite morphogenesis (qval2.46E-6)', 'GO:0044057:regulation of system process (qval2.65E-6)', 'GO:0010646:regulation of cell communication (qval2.78E-6)', 'GO:0022604:regulation of cell morphogenesis (qval3.05E-6)', 'GO:0061001:regulation of dendritic spine morphogenesis (qval3.38E-6)', 'GO:0050775:positive regulation of dendrite morphogenesis (qval3.29E-6)', 'GO:0050807:regulation of synapse organization (qval3.4E-6)', 'GO:0051179:localization (qval3.56E-6)', 'GO:0050789:regulation of biological process (qval5.77E-6)', 'GO:0099175:regulation of postsynapse organization (qval6.21E-6)', 'GO:0034762:regulation of transmembrane transport (qval7.69E-6)', 'GO:0042391:regulation of membrane potential (qval1.41E-5)', 'GO:0051094:positive regulation of developmental process (qval2.37E-5)', 'GO:0071248:cellular response to metal ion (qval2.32E-5)', 'GO:0045597:positive regulation of cell differentiation (qval2.8E-5)', 'GO:0065007:biological regulation (qval2.94E-5)', 'GO:1903530:regulation of secretion by cell (qval3.3E-5)', 'GO:0034765:regulation of ion transmembrane transport (qval3.51E-5)', 'GO:0060627:regulation of vesicle-mediated transport (qval5.42E-5)', 'GO:0035556:intracellular signal transduction (qval5.62E-5)', 'GO:0050794:regulation of cellular process (qval6.56E-5)', 'GO:0017156:calcium ion regulated exocytosis (qval7.39E-5)', 'GO:1902903:regulation of supramolecular fiber organization (qval7.79E-5)', 'GO:0071241:cellular response to inorganic substance (qval8.03E-5)', 'GO:0022603:regulation of anatomical structure morphogenesis (qval8.49E-5)', 'GO:0045055:regulated exocytosis (qval1.09E-4)', 'GO:0051046:regulation of secretion (qval1.24E-4)', 'GO:0030030:cell projection organization (qval1.28E-4)', 'GO:0060078:regulation of postsynaptic membrane potential (qval1.52E-4)', 'GO:0060999:positive regulation of dendritic spine development (qval1.49E-4)', 'GO:0032970:regulation of actin filament-based process (qval1.53E-4)', 'GO:0016079:synaptic vesicle exocytosis (qval1.55E-4)', 'GO:0070887:cellular response to chemical stimulus (qval1.71E-4)', 'GO:0010038:response to metal ion (qval1.84E-4)', 'GO:0110053:regulation of actin filament organization (qval1.88E-4)', 'GO:0048812:neuron projection morphogenesis (qval1.92E-4)', 'GO:0120039:plasma membrane bounded cell projection morphogenesis (qval2.31E-4)', 'GO:1900006:positive regulation of dendrite development (qval2.34E-4)', 'GO:0048858:cell projection morphogenesis (qval2.74E-4)', 'GO:0010613:positive regulation of cardiac muscle hypertrophy (qval2.82E-4)', 'GO:0001505:regulation of neurotransmitter levels (qval2.91E-4)', 'GO:0048522:positive regulation of cellular process (qval2.88E-4)', 'GO:0032271:regulation of protein polymerization (qval2.86E-4)', 'GO:0009987:cellular process (qval2.84E-4)', 'GO:0032956:regulation of actin cytoskeleton organization (qval2.84E-4)', 'GO:0014742:positive regulation of muscle hypertrophy (qval2.97E-4)', 'GO:0030833:regulation of actin filament polymerization (qval3E-4)', 'GO:0051130:positive regulation of cellular component organization (qval3E-4)', 'GO:0090066:regulation of anatomical structure size (qval3.12E-4)', 'GO:1904062:regulation of cation transmembrane transport (qval3.23E-4)', 'GO:0032990:cell part morphogenesis (qval4.78E-4)', 'GO:0090257:regulation of muscle system process (qval5.09E-4)', 'GO:0032502:developmental process (qval5.05E-4)', 'GO:0051493:regulation of cytoskeleton organization (qval5.46E-4)', 'GO:0008064:regulation of actin polymerization or depolymerization (qval5.72E-4)', 'GO:0048518:positive regulation of biological process (qval5.77E-4)', 'GO:0030832:regulation of actin filament length (qval6.32E-4)', 'GO:0010770:positive regulation of cell morphogenesis involved in differentiation (qval6.77E-4)', 'GO:0017157:regulation of exocytosis (qval6.81E-4)', 'GO:0006810:transport (qval6.97E-4)', 'GO:0046928:regulation of neurotransmitter secretion (qval7.18E-4)', 'GO:0051234:establishment of localization (qval7.32E-4)', 'GO:0051641:cellular localization (qval7.6E-4)', 'GO:0017158:regulation of calcium ion-dependent exocytosis (qval8.07E-4)', 'GO:0010035:response to inorganic substance (qval8.28E-4)', 'GO:0048583:regulation of response to stimulus (qval8.51E-4)', 'GO:1900449:regulation of glutamate receptor signaling pathway (qval1.18E-3)', 'GO:0048869:cellular developmental process (qval1.17E-3)', 'GO:0098693:regulation of synaptic vesicle cycle (qval1.17E-3)', 'GO:0010959:regulation of metal ion transport (qval1.16E-3)', 'GO:0050808:synapse organization (qval1.45E-3)', 'GO:0035418:protein localization to synapse (qval1.46E-3)', 'GO:0032989:cellular component morphogenesis (qval1.64E-3)', 'GO:0032386:regulation of intracellular transport (qval1.88E-3)', 'GO:0023056:positive regulation of signaling (qval1.87E-3)', 'GO:0099072:regulation of postsynaptic membrane neurotransmitter receptor levels (qval2.11E-3)', 'GO:0051640:organelle localization (qval2.2E-3)', 'GO:1903539:protein localization to postsynaptic membrane (qval2.21E-3)', 'GO:1903169:regulation of calcium ion transmembrane transport (qval2.2E-3)', 'GO:0099643:signal release from synapse (qval2.21E-3)', 'GO:0007611:learning or memory (qval2.52E-3)', 'GO:0033173:calcineurin-NFAT signaling cascade (qval2.51E-3)', 'GO:0099601:regulation of neurotransmitter receptor activity (qval2.5E-3)', 'GO:0048489:synaptic vesicle transport (qval2.48E-3)', 'GO:0097480:establishment of synaptic vesicle localization (qval2.46E-3)', 'GO:0016043:cellular component organization (qval2.51E-3)', 'GO:0045321:leukocyte activation (qval2.68E-3)', 'GO:0065009:regulation of molecular function (qval2.67E-3)', 'GO:0051050:positive regulation of transport (qval2.9E-3)', 'GO:2001257:regulation of cation channel activity (qval2.96E-3)', 'GO:0044087:regulation of cellular component biogenesis (qval3.28E-3)', 'GO:0006887:exocytosis (qval3.37E-3)', 'GO:0097479:synaptic vesicle localization (qval3.52E-3)', 'GO:0010611:regulation of cardiac muscle hypertrophy (qval3.5E-3)', 'GO:0071840:cellular component organization or biogenesis (qval3.54E-3)', 'GO:2000463:positive regulation of excitatory postsynaptic potential (qval3.91E-3)', 'GO:0051588:regulation of neurotransmitter transport (qval4.02E-3)', 'GO:1902905:positive regulation of supramolecular fiber organization (qval3.99E-3)', 'GO:0014743:regulation of muscle hypertrophy (qval4.1E-3)', 'GO:0031644:regulation of neurological system process (qval4.07E-3)', 'GO:0060079:excitatory postsynaptic potential (qval4.2E-3)', 'GO:0002274:myeloid leukocyte activation (qval4.21E-3)', 'GO:0010647:positive regulation of cell communication (qval4.42E-3)', 'GO:0051279:regulation of release of sequestered calcium ion into cytosol (qval4.49E-3)', 'GO:0030838:positive regulation of actin filament polymerization (qval4.46E-3)', 'GO:0097720:calcineurin-mediated signaling (qval4.54E-3)', 'GO:0042221:response to chemical (qval4.58E-3)', 'GO:1903305:regulation of regulated secretory pathway (qval4.57E-3)', 'GO:0050768:negative regulation of neurogenesis (qval4.59E-3)', 'GO:0050890:cognition (qval4.77E-3)', 'GO:0051966:regulation of synaptic transmission, glutamatergic (qval4.84E-3)', 'GO:0040012:regulation of locomotion (qval4.92E-3)', 'GO:0033043:regulation of organelle organization (qval4.97E-3)', 'GO:0071495:cellular response to endogenous stimulus (qval5.16E-3)', 'GO:0014059:regulation of dopamine secretion (qval5.16E-3)', 'GO:0099188:postsynaptic cytoskeleton organization (qval5.28E-3)', 'GO:0099645:neurotransmitter receptor localization to postsynaptic specialization membrane (qval5.25E-3)', 'GO:0099633:protein localization to postsynaptic specialization membrane (qval5.21E-3)', 'GO:0098974:postsynaptic actin cytoskeleton organization (qval5.18E-3)', 'GO:0051650:establishment of vesicle localization (qval5.26E-3)', 'GO:0022898:regulation of transmembrane transporter activity (qval5.35E-3)', 'GO:0060291:long-term synaptic potentiation (qval5.39E-3)', 'GO:0051924:regulation of calcium ion transport (qval5.71E-3)', 'GO:0035235:ionotropic glutamate receptor signaling pathway (qval6.15E-3)', 'GO:0001775:cell activation (qval6.19E-3)', 'GO:0097120:receptor localization to synapse (qval6.38E-3)', 'GO:0071310:cellular response to organic substance (qval6.52E-3)', 'GO:0042493:response to drug (qval6.5E-3)', 'GO:0051495:positive regulation of cytoskeleton organization (qval6.67E-3)', 'GO:0032409:regulation of transporter activity (qval6.71E-3)', 'GO:0048856:anatomical structure development (qval6.69E-3)', 'GO:0016344:meiotic chromosome movement towards spindle pole (qval6.74E-3)', 'GO:0048016:inositol phosphate-mediated signaling (qval7.04E-3)', 'GO:0050770:regulation of axonogenesis (qval7.1E-3)', 'GO:0051961:negative regulation of nervous system development (qval7.07E-3)', 'GO:0023052:signaling (qval7.24E-3)', 'GO:0030001:metal ion transport (qval7.63E-3)', 'GO:0014910:regulation of smooth muscle cell migration (qval7.63E-3)', 'GO:0051648:vesicle localization (qval7.87E-3)', 'GO:0044093:positive regulation of molecular function (qval7.85E-3)', 'GO:0032535:regulation of cellular component size (qval7.86E-3)', 'GO:0031503:protein-containing complex localization (qval8.04E-3)', 'GO:0002275:myeloid cell activation involved in immune response (qval8.14E-3)', 'GO:0048488:synaptic vesicle endocytosis (qval8.1E-3)', 'GO:0140238:presynaptic endocytosis (qval8.05E-3)', 'GO:0043502:regulation of muscle adaptation (qval8.53E-3)', 'GO:0010817:regulation of hormone levels (qval9.15E-3)', 'GO:1905874:regulation of postsynaptic density organization (qval9.15E-3)', 'GO:0007613:memory (qval9.64E-3)', 'GO:0010721:negative regulation of cell development (qval9.78E-3)', 'GO:0007610:behavior (qval1.03E-2)', 'GO:0051716:cellular response to stimulus (qval1.08E-2)', 'GO:0042592:homeostatic process (qval1.09E-2)', 'GO:1905205:positive regulation of connective tissue replacement (qval1.19E-2)', 'GO:0071559:response to transforming growth factor beta (qval1.21E-2)', 'GO:2000300:regulation of synaptic vesicle exocytosis (qval1.25E-2)', 'GO:0098815:modulation of excitatory postsynaptic potential (qval1.29E-2)', 'GO:0010522:regulation of calcium ion transport into cytosol (qval1.3E-2)', 'GO:0040008:regulation of growth (qval1.36E-2)', 'GO:0099170:postsynaptic modulation of chemical synaptic transmission (qval1.35E-2)', 'GO:0043299:leukocyte degranulation (qval1.34E-2)', 'GO:0010638:positive regulation of organelle organization (qval1.37E-2)', 'GO:0051270:regulation of cellular component movement (qval1.41E-2)', 'GO:0051656:establishment of organelle localization (qval1.41E-2)', 'GO:0000381:regulation of alternative mRNA splicing, via spliceosome (qval1.42E-2)', 'GO:1902803:regulation of synaptic vesicle transport (qval1.42E-2)', 'GO:1990778:protein localization to cell periphery (qval1.45E-2)', 'GO:1902683:regulation of receptor localization to synapse (qval1.49E-2)', 'GO:0051282:regulation of sequestering of calcium ion (qval1.6E-2)', 'GO:0051649:establishment of localization in cell (qval1.6E-2)', 'GO:1903522:regulation of blood circulation (qval1.61E-2)', 'GO:0032273:positive regulation of protein polymerization (qval1.64E-2)', 'GO:0051241:negative regulation of multicellular organismal process (qval1.77E-2)', 'GO:0031944:negative regulation of glucocorticoid metabolic process (qval1.78E-2)', 'GO:0031947:negative regulation of glucocorticoid biosynthetic process (qval1.78E-2)', 'GO:0051305:chromosome movement towards spindle pole (qval1.77E-2)', 'GO:0007015:actin filament organization (qval1.82E-2)', 'GO:0086010:membrane depolarization during action potential (qval1.83E-2)', 'GO:0010977:negative regulation of neuron projection development (qval1.83E-2)', 'GO:0048278:vesicle docking (qval1.83E-2)', 'GO:0051345:positive regulation of hydrolase activity (qval1.94E-2)', 'GO:0032412:regulation of ion transmembrane transporter activity (qval2E-2)', 'GO:0051963:regulation of synapse assembly (qval2.08E-2)', 'GO:1901701:cellular response to oxygen-containing compound (qval2.21E-2)', 'GO:0071229:cellular response to acid chemical (qval2.26E-2)', 'GO:0048168:regulation of neuronal synaptic plasticity (qval2.27E-2)', 'GO:0060359:response to ammonium ion (qval2.39E-2)', 'GO:0050433:regulation of catecholamine secretion (qval2.38E-2)', 'GO:0001919:regulation of receptor recycling (qval2.45E-2)', 'GO:2000310:regulation of NMDA receptor activity (qval2.43E-2)', 'GO:0044089:positive regulation of cellular component biogenesis (qval2.43E-2)', 'GO:0090032:negative regulation of steroid hormone biosynthetic process (qval2.46E-2)', 'GO:1905203:regulation of connective tissue replacement (qval2.44E-2)', 'GO:0051592:response to calcium ion (qval2.59E-2)', 'GO:0030335:positive regulation of cell migration (qval2.64E-2)', 'GO:0099003:vesicle-mediated transport in synapse (qval2.66E-2)', 'GO:0055074:calcium ion homeostasis (qval2.81E-2)', 'GO:0061640:cytoskeleton-dependent cytokinesis (qval2.85E-2)', 'GO:0050801:ion homeostasis (qval2.89E-2)', 'GO:0016192:vesicle-mediated transport (qval2.98E-2)', 'GO:0098660:inorganic ion transmembrane transport (qval2.99E-2)', 'GO:0090087:regulation of peptide transport (qval3.12E-2)', 'GO:2000147:positive regulation of cell motility (qval3.37E-2)', 'GO:0071277:cellular response to calcium ion (qval3.42E-2)', 'GO:0000910:cytokinesis (qval3.4E-2)', 'GO:0048013:ephrin receptor signaling pathway (qval3.39E-2)', 'GO:0030334:regulation of cell migration (qval3.48E-2)', 'GO:0140056:organelle localization by membrane tethering (qval3.54E-2)', 'GO:0055080:cation homeostasis (qval3.67E-2)', 'GO:0031338:regulation of vesicle fusion (qval3.66E-2)', 'GO:0071242:cellular response to ammonium ion (qval3.64E-2)', 'GO:0010758:regulation of macrophage chemotaxis (qval3.63E-2)', 'GO:0043254:regulation of protein complex assembly (qval3.86E-2)', 'GO:0048169:regulation of long-term neuronal synaptic plasticity (qval3.93E-2)', 'GO:0035640:exploration behavior (qval3.92E-2)', 'GO:0061178:regulation of insulin secretion involved in cellular response to glucose stimulus (qval3.96E-2)', 'GO:0051222:positive regulation of protein transport (qval4.03E-2)', 'GO:0031345:negative regulation of cell projection organization (qval4.03E-2)', 'GO:1905274:regulation of modification of postsynaptic actin cytoskeleton (qval4.07E-2)', 'GO:0033206:meiotic cytokinesis (qval4.05E-2)', 'GO:0051272:positive regulation of cellular component movement (qval4.04E-2)', 'GO:0046883:regulation of hormone secretion (qval4.03E-2)', 'GO:0098771:inorganic ion homeostasis (qval4.05E-2)', 'GO:0072507:divalent inorganic cation homeostasis (qval4.1E-2)', 'GO:0010469:regulation of signaling receptor activity (qval4.09E-2)', 'GO:0006812:cation transport (qval4.15E-2)', 'GO:0046907:intracellular transport (qval4.15E-2)', 'GO:0019725:cellular homeostasis (qval4.15E-2)', 'GO:0022406:membrane docking (qval4.14E-2)', 'GO:0055082:cellular chemical homeostasis (qval4.13E-2)', 'GO:0051259:protein complex oligomerization (qval4.13E-2)', 'GO:0002366:leukocyte activation involved in immune response (qval4.25E-2)', 'GO:0051668:localization within membrane (qval4.23E-2)', 'GO:2000171:negative regulation of dendrite development (qval4.31E-2)', 'GO:2000249:regulation of actin cytoskeleton reorganization (qval4.3E-2)', 'GO:0040017:positive regulation of locomotion (qval4.51E-2)', 'GO:0034220:ion transmembrane transport (qval4.56E-2)', 'GO:0007409:axonogenesis (qval4.56E-2)', 'GO:0031646:positive regulation of neurological system process (qval4.58E-2)', 'GO:0097061:dendritic spine organization (qval4.57E-2)', 'GO:0002931:response to ischemia (qval4.56E-2)', 'GO:0043547:positive regulation of GTPase activity (qval4.58E-2)', 'GO:0002263:cell activation involved in immune response (qval4.62E-2)', 'GO:0031946:regulation of glucocorticoid biosynthetic process (qval4.75E-2)', 'GO:2000145:regulation of cell motility (qval4.75E-2)', 'GO:0030003:cellular cation homeostasis (qval4.76E-2)', 'GO:0009719:response to endogenous stimulus (qval4.78E-2)', 'GO:0009966:regulation of signal transduction (qval4.78E-2)', 'GO:0055065:metal ion homeostasis (qval4.77E-2)', 'GO:0090276:regulation of peptide hormone secretion (qval4.77E-2)', 'GO:0023061:signal release (qval4.77E-2)', 'GO:0001508:action potential (qval4.77E-2)', 'GO:1901699:cellular response to nitrogen compound (qval4.94E-2)', 'GO:0071356:cellular response to tumor necrosis factor (qval4.95E-2)', 'GO:1904951:positive regulation of establishment of protein localization (qval4.96E-2)', 'GO:0043933:protein-containing complex subunit organization (qval4.99E-2)', 'GO:0007215:glutamate receptor signaling pathway (qval5.03E-2)', 'GO:0046885:regulation of hormone biosynthetic process (qval5.01E-2)', 'GO:0098662:inorganic cation transmembrane transport (qval5E-2)', 'GO:0032024:positive regulation of insulin secretion (qval5.06E-2)', 'GO:0014013:regulation of gliogenesis (qval5.19E-2)']</t>
        </is>
      </c>
      <c r="V4" s="3">
        <f>hyperlink("https://spiral.technion.ac.il/results/MTAwMDA2Ng==/3/GOResultsFUNCTION","link")</f>
        <v/>
      </c>
      <c r="W4" t="inlineStr">
        <is>
          <t>['GO:0005515:protein binding (qval8.55E-7)', 'GO:0019899:enzyme binding (qval1.83E-4)', 'GO:0005516:calmodulin binding (qval5.14E-4)', 'GO:0019904:protein domain specific binding (qval1.98E-3)', 'GO:0000149:SNARE binding (qval1.95E-3)', 'GO:0030235:nitric-oxide synthase regulator activity (qval4.97E-3)', 'GO:0017075:syntaxin-1 binding (qval5.99E-3)', 'GO:0035254:glutamate receptor binding (qval1.09E-2)', 'GO:0030165:PDZ domain binding (qval1.07E-2)', 'GO:0046873:metal ion transmembrane transporter activity (qval1.98E-2)', 'GO:0019905:syntaxin binding (qval2.02E-2)', 'GO:0019900:kinase binding (qval2.02E-2)', 'GO:0003779:actin binding (qval1.97E-2)', 'GO:0048306:calcium-dependent protein binding (qval2.01E-2)', 'GO:0008179:adenylate cyclase binding (qval1.93E-2)', 'GO:0019901:protein kinase binding (qval2.04E-2)', 'GO:0005216:ion channel activity (qval3.55E-2)', 'GO:0022839:ion gated channel activity (qval3.4E-2)', 'GO:0005488:binding (qval3.22E-2)', 'GO:0005261:cation channel activity (qval3.27E-2)', 'GO:0031800:type 3 metabotropic glutamate receptor binding (qval3.17E-2)', 'GO:0022838:substrate-specific channel activity (qval3.38E-2)', 'GO:0022836:gated channel activity (qval3.47E-2)', 'GO:0004683:calmodulin-dependent protein kinase activity (qval4.24E-2)', 'GO:0033192:calmodulin-dependent protein phosphatase activity (qval4.42E-2)', 'GO:0030276:clathrin binding (qval4.49E-2)', 'GO:0008092:cytoskeletal protein binding (qval4.77E-2)', 'GO:0005244:voltage-gated ion channel activity (qval5.57E-2)', 'GO:0022832:voltage-gated channel activity (qval5.38E-2)', 'GO:0015267:channel activity (qval5.21E-2)', 'GO:0022803:passive transmembrane transporter activity (qval5.04E-2)', 'GO:0005234:extracellularly glutamate-gated ion channel activity (qval5.16E-2)', 'GO:0022890:inorganic cation transmembrane transporter activity (qval5.61E-2)', 'GO:0015318:inorganic molecular entity transmembrane transporter activity (qval5.62E-2)', 'GO:0043168:anion binding (qval6.19E-2)', 'GO:0004723:calcium-dependent protein serine/threonine phosphatase activity (qval6.4E-2)', 'GO:0046875:ephrin receptor binding (qval6.55E-2)', 'GO:0035374:chondroitin sulfate binding (qval8.06E-2)', 'GO:0005509:calcium ion binding (qval8.61E-2)', 'GO:0015075:ion transmembrane transporter activity (qval8.52E-2)', 'GO:0008324:cation transmembrane transporter activity (qval8.85E-2)', 'GO:0005102:signaling receptor binding (qval1.02E-1)']</t>
        </is>
      </c>
      <c r="X4" s="3">
        <f>hyperlink("https://spiral.technion.ac.il/results/MTAwMDA2Ng==/3/GOResultsCOMPONENT","link")</f>
        <v/>
      </c>
      <c r="Y4" t="inlineStr">
        <is>
          <t>['GO:0044456:synapse part (qval5.21E-25)', 'GO:0097458:neuron part (qval1.12E-24)', 'GO:0098978:glutamatergic synapse (qval1.17E-21)', 'GO:0045202:synapse (qval4.89E-21)', 'GO:0042995:cell projection (qval1.5E-12)', 'GO:0043005:neuron projection (qval1.28E-12)', 'GO:0030054:cell junction (qval7.94E-11)', 'GO:0120038:plasma membrane bounded cell projection part (qval7.12E-11)', 'GO:0044463:cell projection part (qval6.33E-11)', 'GO:0120025:plasma membrane bounded cell projection (qval1.31E-10)', 'GO:0014069:postsynaptic density (qval9.23E-10)', 'GO:0099572:postsynaptic specialization (qval1.12E-9)', 'GO:1902495:transmembrane transporter complex (qval4.64E-9)', 'GO:1990351:transporter complex (qval7.73E-9)', 'GO:0034703:cation channel complex (qval7.37E-9)', 'GO:0033267:axon part (qval9.97E-9)', 'GO:0030658:transport vesicle membrane (qval1.57E-8)', 'GO:0034702:ion channel complex (qval1.97E-8)', 'GO:0099501:exocytic vesicle membrane (qval9.98E-8)', 'GO:0030672:synaptic vesicle membrane (qval9.48E-8)', 'GO:0098685:Schaffer collateral - CA1 synapse (qval4.57E-7)', 'GO:0030315:T-tubule (qval2.09E-6)', 'GO:0044459:plasma membrane part (qval3.81E-6)', 'GO:0043025:neuronal cell body (qval4.22E-6)', 'GO:0005886:plasma membrane (qval4.92E-6)', 'GO:0044297:cell body (qval5E-6)', 'GO:0016020:membrane (qval7.53E-6)', 'GO:0060076:excitatory synapse (qval7.54E-6)', 'GO:0098794:postsynapse (qval8.12E-6)', 'GO:0044464:cell part (qval1.33E-5)', 'GO:0098889:intrinsic component of presynaptic membrane (qval1.35E-5)', 'GO:0030659:cytoplasmic vesicle membrane (qval1.38E-5)', 'GO:0099240:intrinsic component of synaptic membrane (qval1.76E-5)', 'GO:0098797:plasma membrane protein complex (qval3.45E-5)', 'GO:0012506:vesicle membrane (qval3.48E-5)', 'GO:0097060:synaptic membrane (qval4.02E-5)', 'GO:0044433:cytoplasmic vesicle part (qval4.83E-5)', 'GO:0005955:calcineurin complex (qval6.04E-5)', 'GO:0099699:integral component of synaptic membrane (qval7.24E-5)', 'GO:0099522:region of cytosol (qval7.6E-5)', 'GO:0099056:integral component of presynaptic membrane (qval7.59E-5)', 'GO:0030285:integral component of synaptic vesicle membrane (qval1.32E-4)', 'GO:0030426:growth cone (qval2.53E-4)', 'GO:0099523:presynaptic cytosol (qval2.49E-4)', 'GO:0043195:terminal bouton (qval2.64E-4)', 'GO:0008328:ionotropic glutamate receptor complex (qval2.74E-4)', 'GO:0070382:exocytic vesicle (qval3E-4)', 'GO:0030427:site of polarized growth (qval2.94E-4)', 'GO:0099568:cytoplasmic region (qval3.09E-4)', 'GO:0098796:membrane protein complex (qval3.7E-4)', 'GO:0098878:neurotransmitter receptor complex (qval4.21E-4)', 'GO:0098793:presynapse (qval4.24E-4)', 'GO:0098563:intrinsic component of synaptic vesicle membrane (qval6.05E-4)', 'GO:0120111:neuron projection cytoplasm (qval7.55E-4)', 'GO:0044422:organelle part (qval8.06E-4)', 'GO:0005737:cytoplasm (qval8.38E-4)', 'GO:0008021:synaptic vesicle (qval8.83E-4)', 'GO:0098984:neuron to neuron synapse (qval9.19E-4)', 'GO:0043197:dendritic spine (qval1.1E-3)', 'GO:0032838:plasma membrane bounded cell projection cytoplasm (qval1.08E-3)', 'GO:0030133:transport vesicle (qval1.21E-3)', 'GO:0044309:neuron spine (qval1.29E-3)', 'GO:0008076:voltage-gated potassium channel complex (qval1.33E-3)', 'GO:0044425:membrane part (qval1.86E-3)', 'GO:0061825:podosome core (qval2.19E-3)', 'GO:0098590:plasma membrane region (qval2.42E-3)', 'GO:0034705:potassium channel complex (qval2.49E-3)', 'GO:0044306:neuron projection terminus (qval2.55E-3)', 'GO:0045211:postsynaptic membrane (qval2.55E-3)', 'GO:0099503:secretory vesicle (qval3.49E-3)', 'GO:0070033:synaptobrevin 2-SNAP-25-syntaxin-1a-complexin II complex (qval4E-3)', 'GO:0099060:integral component of postsynaptic specialization membrane (qval4.19E-3)', 'GO:0044444:cytoplasmic part (qval4.2E-3)', 'GO:0098588:bounding membrane of organelle (qval4.19E-3)', 'GO:0098948:intrinsic component of postsynaptic specialization membrane (qval5.26E-3)', 'GO:0098936:intrinsic component of postsynaptic membrane (qval5.76E-3)', 'GO:0032839:dendrite cytoplasm (qval8.06E-3)', 'GO:0044431:Golgi apparatus part (qval8.02E-3)', 'GO:0030424:axon (qval8.57E-3)', 'GO:0032281:AMPA glutamate receptor complex (qval8.66E-3)', 'GO:0043202:lysosomal lumen (qval8.7E-3)', 'GO:0043198:dendritic shaft (qval8.67E-3)', 'GO:0099061:integral component of postsynaptic density membrane (qval9.06E-3)', 'GO:0098945:intrinsic component of presynaptic active zone membrane (qval1.01E-2)', 'GO:0098805:whole membrane (qval1.21E-2)', 'GO:0099146:intrinsic component of postsynaptic density membrane (qval1.2E-2)', 'GO:0098688:parallel fiber to Purkinje cell synapse (qval1.3E-2)', 'GO:0031301:integral component of organelle membrane (qval1.62E-2)', 'GO:0005775:vacuolar lumen (qval1.88E-2)', 'GO:0043227:membrane-bounded organelle (qval1.93E-2)', 'GO:0043226:organelle (qval1.97E-2)']</t>
        </is>
      </c>
      <c r="Z4" t="inlineStr">
        <is>
          <t>[{33, 3, 6, 8, 9, 10, 13, 14, 18, 19, 21, 22, 24, 27}, {2, 35, 4, 5, 36, 11, 16, 20, 25, 26, 28, 29}]</t>
        </is>
      </c>
    </row>
    <row r="5">
      <c r="A5" s="1" t="n">
        <v>4</v>
      </c>
      <c r="B5" t="n">
        <v>37560</v>
      </c>
      <c r="C5" t="n">
        <v>917</v>
      </c>
      <c r="D5" t="n">
        <v>37</v>
      </c>
      <c r="E5" t="n">
        <v>451</v>
      </c>
      <c r="F5" t="n">
        <v>767</v>
      </c>
      <c r="G5" t="n">
        <v>32</v>
      </c>
      <c r="H5" t="n">
        <v>1332</v>
      </c>
      <c r="I5" t="n">
        <v>94</v>
      </c>
      <c r="J5" s="2" t="n">
        <v>-660.476521127247</v>
      </c>
      <c r="K5" t="n">
        <v>0.5430744263021369</v>
      </c>
      <c r="L5" t="inlineStr">
        <is>
          <t>0610012G03Rik,1110008P14Rik,1810043G02Rik,2010107E04Rik,5730559C18Rik,9430037G07Rik,A530083I20Rik,Aak1,Acap3,Actb,Actg1,Add2,Adgrb2,Adgrb3,Adprh,Agtpbp1,Ak1,Ak5,Akap6,Aldoa,Ano3,Anxa7,Ap2m1,Arf1,Arf3,Arhgap32,Arhgap33,Arhgap39,Arhgef7,Arl15,Arl8a,Armcx2,Atp1a1,Atp1b1,Atp2a2,Atp5a1,Atp5d,Atp5j2,Atp6ap2,Atp6v0a1,Atp6v1b2,Atp6v1c1,Atp6v1d,Atp6v1e1,Atp6v1f,Atp6v1g2,Atpif1,Atrx,Atxn10,B3gat3,BC031181,Bex2,Brk1,Bsn,C2cd2l,Cacnb3,Calm1,Calm2,Calm3,Camk4,Camkv,Camta2,Capn15,Cck,Ccr2,Cdk14,Cdk5r1,Cdk5r2,Celf3,Celsr2,Chgb,Chn1,Chrd,Ckmt1,Cldn9,Clip1,Clip3,Clstn1,Clta,Cltc,Cnrip1,Cntnap1,Coa3,Cox5b,Cox6a1,Cox6c,Cox7c,Cox8a,Cpe,Cplx2,Cpne6,Crip2,Crls1,Crym,Ctnnb1,Cttn,Ctxn1,Cyfip2,Cyp46a1,D430041D05Rik,Dcaf7,Dclk1,Dctn4,Diras2,Dlg2,Dlg4,Dmtn,Dnajc30,Dnm1,Dtx3,Dync1li1,Dynll1,Dynlrb1,Eftud2,Eif4a1,Emc2,Enc1,Eno1,Eno1b,Eno2,Enpp5,Epn1,Erc2,Ergic1,Erh,Eri3,Evl,Fam168b,Fam219a,Fam49a,Fbxw5,Fkbp1a,Flot2,Fmnl1,Fopnl,Gabbr1,Gak,Gas7,Gda,Gde1,Get4,Glrx3,Gls,Gm10080,Gm10123,Gm10131,Gm10221,Gm10419,Gm10736,Gm11628,Gm12182,Gm12297,Gm12641,Gm12765,Gm128,Gm13750,Gm14539,Gm14630,Gm15262,Gm15690,Gm16089,Gm1821,Gm2962,Gm33707,Gm37551,Gm37969,Gm42608,Gm43486,Gm45649,Gm4929,Gm5177,Gm5523,Gm5575,Gm5863,Gm5883,Gm5915,Gm5944,Gm6061,Gm6062,Gm6075,Gm6077,Gm6788,Gm6946,Gm6990,Gm7456,Gm7507,Gm7833,Gm8245,Gm8318,Gm8355,Gm8797,Gm8957,Gm9621,Gm9658,Gnb1,Gng13,Gng3,Gorasp2,Got1,Gpm6a,Gpr26,Gria2,Gria3,Grin1,Grin2a,Grina,Grk3,Gsk3a,Hal,Herc1,Hint1,Hk1,Hmgcr,Hoxb8,Hprt,Hs3st4,Hsbp1,Hspa12a,Hspa8,Icam5,Ids,Il34,Insig1,Islr2,Jph3,Kalrn,Kat7,Kcnd3,Kcnip2,Kif1a,Kifc2,Klc1,Klhdc2,Limd2,Lin7b,Lrrc8b,Lsm14b,Luc7l3,Lurap1l,Map2k1,Map2k4,Mapk1,Mapk10,Mapre3,Mast3,Mbnl2,Mboat7,Meg3,Mff,Mgst3,Mical2,Mkl2,Mllt11,Mmd,Mmp17,Morf4l2,Mpp2,Mpp3,Mrps18b,Mtfp1,Mtpn,Myl12b,Myt1l,Naa38,Nap1l1,Nars,Nav2,Ncdn,Nckap1,Ndufa4,Ndufb11,Ndufb2,Nell2,Neto1,Neto2,Nme1,Nop10,Npdc1,Nptn,Nptx1,Nptxr,Nrxn1,Nrxn3,Nup93,Oaz1,Ociad1,Ola1,Olfm2,Pacsin1,Pafah1b2,Pak1,Pank3,Park7,Pcdh1,Pcdhga9,Pcmt1,Pcsk1n,Pde1a,Pdpk1,Peg13,Pfn2,Pgk1,Pgm2l1,Phf24,Phyhip,Pip5k1c,Pja2,Pkd1l1,Pknox2,Pld3,Plk2,Plppr2,Ppfia2,Ppm1a,Ppp1r9b,Ppp3cb,Ppp3r1,Prickle1,Prickle2,Prkar1b,Prkcb,Prnp,Prrt1,Psap,Psd,Psd3,Psma6,Psmd14,Ptms,Ptprj,Ptprn,Ptprs,R3hdm4,RP23-444K20.5,RP23-55G19.3,RP24-189I2.4,Rab11fip3,Rab2a,Rab40b,Rab6a,Rab6b,Rad23b,Rap1gap2,Rap1gds1,Rasgef1a,Rbfox2,Rcor2,Reep2,Reps2,Rimbp2,Rims1,Rnf11,Rnf112,Rnf187,Rnf44,Rtn1,Rtn3,Scara5,Scg5,Scn2b,Scoc,Selenow,Sept11,Serinc1,Sf3a1,Sgsm1,Sh3bgrl3,Sh3bp1,Sh3gl2,Skp1a,Slc12a5,Slc17a7,Slc23a2,Slc30a3,Slc6a17,Smim13,Snap25,Snap47,Snap91,Snca,Sncb,Snn,Snrpn,Snx10,Socs7,Sod2,Spock1,Sptan1,Sptbn1,Sptbn2,Srcin1,Stmn1,Stmn3,Stum,Stxbp1,Sub1,Sv2b,Syn1,Syn2,Syngr1,Synj1,Syp,Syt1,Syt5,Tbr1,Tcf25,Tfdp1,Thra,Timm8b,Tmem158,Tmem55b,Tmsb10,Tmsb4x,Tomm20,Top2b,Tpm1,Tprgl,Trim2,Trim32,Trim46,Trim9,Tsc22d1,Ttc3,Tuba4a,Tubb2b,Tubb5,Ubald1,Ubb,Ube2e2,Ube2ql1,Uchl1,Uhmk1,Unc13a,Uqcrq,Usmg5,Usp22,Vamp2,Vapa,Vdac3,Vps35,Vps50,Wasf1,Wdfy3,Ypel5,Ythdf3,Ywhag,Ywhah,Ywhaz,Zbtb18,Zc3h15,Zfp706</t>
        </is>
      </c>
      <c r="M5" t="inlineStr">
        <is>
          <t>[(0, 2), (0, 5), (0, 25), (1, 2), (3, 2), (3, 5), (3, 25), (3, 35), (4, 2), (4, 5), (4, 25), (4, 35), (6, 2), (6, 5), (6, 25), (6, 35), (7, 2), (7, 5), (7, 25), (7, 35), (9, 2), (9, 5), (9, 25), (9, 35), (10, 2), (10, 5), (10, 25), (10, 35), (11, 2), (11, 5), (11, 25), (11, 35), (12, 2), (12, 5), (12, 25), (12, 35), (13, 2), (13, 5), (13, 25), (13, 35), (14, 2), (14, 25), (15, 2), (15, 5), (15, 25), (15, 35), (16, 2), (16, 5), (16, 25), (16, 35), (18, 2), (18, 5), (18, 25), (18, 35), (20, 2), (20, 5), (20, 25), (20, 35), (21, 2), (21, 5), (21, 25), (21, 35), (22, 2), (22, 5), (22, 25), (22, 35), (23, 2), (23, 5), (23, 25), (23, 35), (24, 2), (26, 2), (26, 25), (27, 2), (27, 25), (28, 2), (28, 25), (29, 2), (29, 5), (29, 25), (30, 2), (30, 5), (30, 25), (30, 35), (33, 2), (33, 5), (33, 25), (33, 35), (34, 2), (34, 5), (34, 25), (34, 35), (36, 2), (36, 25)]</t>
        </is>
      </c>
      <c r="N5" t="n">
        <v>345</v>
      </c>
      <c r="O5" t="n">
        <v>0.5</v>
      </c>
      <c r="P5" t="n">
        <v>0.9</v>
      </c>
      <c r="Q5" t="n">
        <v>3</v>
      </c>
      <c r="R5" t="n">
        <v>10000</v>
      </c>
      <c r="S5" t="inlineStr">
        <is>
          <t>03/03/2024, 14:07:28</t>
        </is>
      </c>
      <c r="T5" s="3">
        <f>hyperlink("https://spiral.technion.ac.il/results/MTAwMDA2Ng==/4/GOResultsPROCESS","link")</f>
        <v/>
      </c>
      <c r="U5" t="inlineStr">
        <is>
          <t>['GO:0051179:localization (qval1.24E-20)', 'GO:0051234:establishment of localization (qval5.74E-19)', 'GO:0006810:transport (qval9.2E-19)', 'GO:0051649:establishment of localization in cell (qval7.52E-19)', 'GO:0099003:vesicle-mediated transport in synapse (qval1.25E-18)', 'GO:0065008:regulation of biological quality (qval3.39E-18)', 'GO:0051641:cellular localization (qval1.07E-17)', 'GO:0050804:modulation of chemical synaptic transmission (qval9.69E-17)', 'GO:0099177:regulation of trans-synaptic signaling (qval9.31E-17)', 'GO:0060341:regulation of cellular localization (qval3.38E-16)', 'GO:0016043:cellular component organization (qval4.48E-15)', 'GO:0051049:regulation of transport (qval7.21E-15)', 'GO:0071840:cellular component organization or biogenesis (qval8.01E-15)', 'GO:0051128:regulation of cellular component organization (qval2.31E-14)', 'GO:0098693:regulation of synaptic vesicle cycle (qval5.78E-14)', 'GO:0016192:vesicle-mediated transport (qval1E-13)', 'GO:0099643:signal release from synapse (qval1.29E-13)', 'GO:0032879:regulation of localization (qval3.05E-13)', 'GO:0046907:intracellular transport (qval3.28E-12)', 'GO:0008104:protein localization (qval3.38E-12)', 'GO:0048488:synaptic vesicle endocytosis (qval6.35E-12)', 'GO:0140238:presynaptic endocytosis (qval6.06E-12)', 'GO:0033036:macromolecule localization (qval5.95E-12)', 'GO:0048167:regulation of synaptic plasticity (qval3.54E-11)', 'GO:0023061:signal release (qval7.43E-11)', 'GO:0097479:synaptic vesicle localization (qval2.39E-10)', 'GO:0099072:regulation of postsynaptic membrane neurotransmitter receptor levels (qval4.24E-10)', 'GO:0030030:cell projection organization (qval4.1E-10)', 'GO:0006897:endocytosis (qval6.97E-10)', 'GO:0050808:synapse organization (qval1.44E-9)', 'GO:0098916:anterograde trans-synaptic signaling (qval1.51E-9)', 'GO:0007268:chemical synaptic transmission (qval1.46E-9)', 'GO:0099537:trans-synaptic signaling (qval1.48E-9)', 'GO:0043254:regulation of protein complex assembly (qval1.45E-9)', 'GO:0099536:synaptic signaling (qval2.15E-9)', 'GO:0032940:secretion by cell (qval2.18E-9)', 'GO:0098657:import into cell (qval2.13E-9)', 'GO:0022607:cellular component assembly (qval3.66E-9)', 'GO:0023051:regulation of signaling (qval3.69E-9)', 'GO:0046903:secretion (qval5.26E-9)', 'GO:0007269:neurotransmitter secretion (qval5.4E-9)', 'GO:0010646:regulation of cell communication (qval5.87E-9)', 'GO:0120035:regulation of plasma membrane bounded cell projection organization (qval6.67E-9)', 'GO:0017156:calcium ion regulated exocytosis (qval7.76E-9)', 'GO:0031344:regulation of cell projection organization (qval9.36E-9)', 'GO:0051668:localization within membrane (qval1.3E-8)', 'GO:0051648:vesicle localization (qval1.84E-8)', 'GO:0035418:protein localization to synapse (qval1.89E-8)', 'GO:0060627:regulation of vesicle-mediated transport (qval2.02E-8)', 'GO:0006836:neurotransmitter transport (qval2.48E-8)', 'GO:0050794:regulation of cellular process (qval2.75E-8)', 'GO:0120039:plasma membrane bounded cell projection morphogenesis (qval4.09E-8)', 'GO:0006996:organelle organization (qval5.18E-8)', 'GO:0050806:positive regulation of synaptic transmission (qval5.28E-8)', 'GO:0032386:regulation of intracellular transport (qval5.26E-8)', 'GO:1903539:protein localization to postsynaptic membrane (qval5.3E-8)', 'GO:0048858:cell projection morphogenesis (qval5.92E-8)', 'GO:0032990:cell part morphogenesis (qval6E-8)', 'GO:1990778:protein localization to cell periphery (qval6.98E-8)', 'GO:0032271:regulation of protein polymerization (qval7.42E-8)', 'GO:0048168:regulation of neuronal synaptic plasticity (qval8.38E-8)', 'GO:0048489:synaptic vesicle transport (qval8.24E-8)', 'GO:0097480:establishment of synaptic vesicle localization (qval8.11E-8)', 'GO:0031333:negative regulation of protein complex assembly (qval9.61E-8)', 'GO:0065007:biological regulation (qval9.65E-8)', 'GO:0048812:neuron projection morphogenesis (qval1.11E-7)', 'GO:0016079:synaptic vesicle exocytosis (qval1.24E-7)', 'GO:0034613:cellular protein localization (qval1.37E-7)', 'GO:0051960:regulation of nervous system development (qval1.6E-7)', 'GO:0070727:cellular macromolecule localization (qval1.86E-7)', 'GO:0007610:behavior (qval2.14E-7)', 'GO:0050789:regulation of biological process (qval2.7E-7)', 'GO:0006887:exocytosis (qval3.03E-7)', 'GO:0016082:synaptic vesicle priming (qval3.76E-7)', 'GO:0050807:regulation of synapse organization (qval5.58E-7)', 'GO:0045055:regulated exocytosis (qval6.64E-7)', 'GO:0044087:regulation of cellular component biogenesis (qval6.79E-7)', 'GO:0023052:signaling (qval7.86E-7)', 'GO:0009167:purine ribonucleoside monophosphate metabolic process (qval8.02E-7)', 'GO:0072657:protein localization to membrane (qval8.79E-7)', 'GO:0009126:purine nucleoside monophosphate metabolic process (qval8.68E-7)', 'GO:1903421:regulation of synaptic vesicle recycling (qval8.63E-7)', 'GO:0033043:regulation of organelle organization (qval9.7E-7)', 'GO:0046034:ATP metabolic process (qval1.08E-6)', 'GO:0051650:establishment of vesicle localization (qval1.09E-6)', 'GO:0120036:plasma membrane bounded cell projection organization (qval1.09E-6)', 'GO:0045184:establishment of protein localization (qval1.39E-6)', 'GO:0032880:regulation of protein localization (qval1.43E-6)', 'GO:0017158:regulation of calcium ion-dependent exocytosis (qval1.45E-6)', 'GO:0097120:receptor localization to synapse (qval1.48E-6)', 'GO:0065009:regulation of molecular function (qval1.59E-6)', 'GO:0007267:cell-cell signaling (qval1.58E-6)', 'GO:0009205:purine ribonucleoside triphosphate metabolic process (qval1.9E-6)', 'GO:0010975:regulation of neuron projection development (qval1.94E-6)', 'GO:0009161:ribonucleoside monophosphate metabolic process (qval2.19E-6)', 'GO:0022604:regulation of cell morphogenesis (qval2.28E-6)', 'GO:0009199:ribonucleoside triphosphate metabolic process (qval2.48E-6)', 'GO:0061024:membrane organization (qval2.54E-6)', 'GO:0045664:regulation of neuron differentiation (qval2.73E-6)', 'GO:0043933:protein-containing complex subunit organization (qval3.22E-6)', 'GO:0032272:negative regulation of protein polymerization (qval3.41E-6)', 'GO:0009144:purine nucleoside triphosphate metabolic process (qval3.52E-6)', 'GO:1902600:proton transmembrane transport (qval3.69E-6)', 'GO:0001505:regulation of neurotransmitter levels (qval3.73E-6)', 'GO:0031503:protein-containing complex localization (qval3.77E-6)', 'GO:0140029:exocytic process (qval3.79E-6)', 'GO:1903305:regulation of regulated secretory pathway (qval3.76E-6)', 'GO:0051493:regulation of cytoskeleton organization (qval4.06E-6)', 'GO:0050767:regulation of neurogenesis (qval4.23E-6)', 'GO:0009123:nucleoside monophosphate metabolic process (qval4.3E-6)', 'GO:0099175:regulation of postsynapse organization (qval4.92E-6)', 'GO:0065003:protein-containing complex assembly (qval5.07E-6)', 'GO:0006796:phosphate-containing compound metabolic process (qval5.66E-6)', 'GO:0051050:positive regulation of transport (qval7.19E-6)', 'GO:0022898:regulation of transmembrane transporter activity (qval7.21E-6)', 'GO:1902903:regulation of supramolecular fiber organization (qval7.94E-6)', 'GO:0006793:phosphorus metabolic process (qval8.75E-6)', 'GO:0009150:purine ribonucleotide metabolic process (qval1.11E-5)', 'GO:0048522:positive regulation of cellular process (qval1.11E-5)', 'GO:0009987:cellular process (qval1.16E-5)', 'GO:0009141:nucleoside triphosphate metabolic process (qval1.18E-5)', 'GO:0007611:learning or memory (qval1.28E-5)', 'GO:0032409:regulation of transporter activity (qval1.35E-5)', 'GO:1903530:regulation of secretion by cell (qval1.52E-5)', 'GO:1903827:regulation of cellular protein localization (qval1.9E-5)', 'GO:1900242:regulation of synaptic vesicle endocytosis (qval2.14E-5)', 'GO:0048169:regulation of long-term neuronal synaptic plasticity (qval2.5E-5)', 'GO:0006163:purine nucleotide metabolic process (qval2.55E-5)', 'GO:0008088:axo-dendritic transport (qval2.61E-5)', 'GO:0060284:regulation of cell development (qval2.89E-5)', 'GO:0009259:ribonucleotide metabolic process (qval2.93E-5)', 'GO:0034762:regulation of transmembrane transport (qval3.24E-5)', 'GO:0031175:neuron projection development (qval3.22E-5)', 'GO:0072521:purine-containing compound metabolic process (qval3.64E-5)', 'GO:0009142:nucleoside triphosphate biosynthetic process (qval3.64E-5)', 'GO:0050801:ion homeostasis (qval4.05E-5)', 'GO:0006886:intracellular protein transport (qval4.05E-5)', 'GO:0098662:inorganic cation transmembrane transport (qval4.3E-5)', 'GO:0017157:regulation of exocytosis (qval4.38E-5)', 'GO:0015833:peptide transport (qval4.62E-5)', 'GO:0032989:cellular component morphogenesis (qval4.71E-5)', 'GO:0007154:cell communication (qval4.88E-5)', 'GO:0008064:regulation of actin polymerization or depolymerization (qval5.02E-5)', 'GO:0015031:protein transport (qval5.02E-5)', 'GO:0060291:long-term synaptic potentiation (qval5.11E-5)', 'GO:0032412:regulation of ion transmembrane transporter activity (qval6E-5)', 'GO:0019693:ribose phosphate metabolic process (qval6.05E-5)', 'GO:0030832:regulation of actin filament length (qval6.06E-5)', 'GO:1904062:regulation of cation transmembrane transport (qval6.23E-5)', 'GO:0007010:cytoskeleton organization (qval6.26E-5)', 'GO:0042391:regulation of membrane potential (qval6.22E-5)', 'GO:0051130:positive regulation of cellular component organization (qval6.8E-5)', 'GO:0050890:cognition (qval6.76E-5)', 'GO:1905475:regulation of protein localization to membrane (qval6.74E-5)', 'GO:0030833:regulation of actin filament polymerization (qval6.85E-5)', 'GO:0032535:regulation of cellular component size (qval7.73E-5)', 'GO:0042886:amide transport (qval7.7E-5)', 'GO:0016310:phosphorylation (qval8.14E-5)', 'GO:0006928:movement of cell or subcellular component (qval8.33E-5)', 'GO:0051640:organelle localization (qval8.55E-5)', 'GO:0048518:positive regulation of biological process (qval9.06E-5)', 'GO:1900449:regulation of glutamate receptor signaling pathway (qval9.16E-5)', 'GO:0009117:nucleotide metabolic process (qval9.18E-5)', 'GO:0019637:organophosphate metabolic process (qval9.28E-5)', 'GO:0051656:establishment of organelle localization (qval9.34E-5)', 'GO:0098660:inorganic ion transmembrane transport (qval9.32E-5)', 'GO:0110053:regulation of actin filament organization (qval1.05E-4)', 'GO:0044093:positive regulation of molecular function (qval1.14E-4)', 'GO:0006753:nucleoside phosphate metabolic process (qval1.19E-4)', 'GO:0042592:homeostatic process (qval1.31E-4)', 'GO:0010970:transport along microtubule (qval1.34E-4)', 'GO:0051046:regulation of secretion (qval1.4E-4)', 'GO:0099111:microtubule-based transport (qval1.44E-4)', 'GO:0098655:cation transmembrane transport (qval1.48E-4)', 'GO:0009127:purine nucleoside monophosphate biosynthetic process (qval1.53E-4)', 'GO:0009168:purine ribonucleoside monophosphate biosynthetic process (qval1.52E-4)', 'GO:0030837:negative regulation of actin filament polymerization (qval2.07E-4)', 'GO:0048878:chemical homeostasis (qval2.06E-4)', 'GO:0030705:cytoskeleton-dependent intracellular transport (qval2.06E-4)', 'GO:0043269:regulation of ion transport (qval2.17E-4)', 'GO:0030003:cellular cation homeostasis (qval2.21E-4)', 'GO:0009156:ribonucleoside monophosphate biosynthetic process (qval2.24E-4)', 'GO:0007018:microtubule-based movement (qval2.43E-4)', 'GO:0021819:layer formation in cerebral cortex (qval2.45E-4)', 'GO:0051239:regulation of multicellular organismal process (qval2.49E-4)', 'GO:0055086:nucleobase-containing small molecule metabolic process (qval2.67E-4)', 'GO:0007626:locomotory behavior (qval2.76E-4)', 'GO:0019725:cellular homeostasis (qval2.8E-4)', 'GO:0055080:cation homeostasis (qval3.09E-4)', 'GO:0009206:purine ribonucleoside triphosphate biosynthetic process (qval3.15E-4)', 'GO:0006873:cellular ion homeostasis (qval3.41E-4)', 'GO:0010647:positive regulation of cell communication (qval3.47E-4)', 'GO:0009145:purine nucleoside triphosphate biosynthetic process (qval3.47E-4)', 'GO:2000300:regulation of synaptic vesicle exocytosis (qval3.45E-4)', 'GO:0009124:nucleoside monophosphate biosynthetic process (qval3.43E-4)', 'GO:0001764:neuron migration (qval3.47E-4)', 'GO:0072318:clathrin coat disassembly (qval3.54E-4)', 'GO:0099601:regulation of neurotransmitter receptor activity (qval3.62E-4)', 'GO:0090087:regulation of peptide transport (qval3.76E-4)', 'GO:0023056:positive regulation of signaling (qval3.84E-4)', 'GO:0009201:ribonucleoside triphosphate biosynthetic process (qval4.14E-4)', 'GO:0006898:receptor-mediated endocytosis (qval4.23E-4)', 'GO:0098771:inorganic ion homeostasis (qval4.24E-4)', 'GO:2000463:positive regulation of excitatory postsynaptic potential (qval4.39E-4)', 'GO:1902803:regulation of synaptic vesicle transport (qval4.75E-4)', 'GO:2001257:regulation of cation channel activity (qval4.79E-4)', 'GO:1903423:positive regulation of synaptic vesicle recycling (qval4.92E-4)', 'GO:0099645:neurotransmitter receptor localization to postsynaptic specialization membrane (qval4.9E-4)', 'GO:0099633:protein localization to postsynaptic specialization membrane (qval4.87E-4)', 'GO:0007017:microtubule-based process (qval5.26E-4)', 'GO:0030834:regulation of actin filament depolymerization (qval5.33E-4)', 'GO:0055065:metal ion homeostasis (qval5.51E-4)', 'GO:0032388:positive regulation of intracellular transport (qval5.56E-4)', 'GO:0051261:protein depolymerization (qval6.05E-4)', 'GO:0051129:negative regulation of cellular component organization (qval6.13E-4)', 'GO:0034765:regulation of ion transmembrane transport (qval6.31E-4)', 'GO:1903044:protein localization to membrane raft (qval6.33E-4)', 'GO:0072319:vesicle uncoating (qval6.31E-4)', 'GO:0071248:cellular response to metal ion (qval6.49E-4)', 'GO:0009152:purine ribonucleotide biosynthetic process (qval6.46E-4)', 'GO:0035235:ionotropic glutamate receptor signaling pathway (qval6.6E-4)', 'GO:0007612:learning (qval6.59E-4)', 'GO:0006754:ATP biosynthetic process (qval6.68E-4)', 'GO:0032502:developmental process (qval6.7E-4)', 'GO:0072583:clathrin-dependent endocytosis (qval7.06E-4)', 'GO:0046928:regulation of neurotransmitter secretion (qval7.05E-4)', 'GO:0031334:positive regulation of protein complex assembly (qval7.09E-4)', 'GO:0032970:regulation of actin filament-based process (qval7.09E-4)', 'GO:0071241:cellular response to inorganic substance (qval8.24E-4)', 'GO:0050793:regulation of developmental process (qval8.28E-4)', 'GO:0060314:regulation of ryanodine-sensitive calcium-release channel activity (qval8.8E-4)', 'GO:0090066:regulation of anatomical structure size (qval9.33E-4)', 'GO:0022603:regulation of anatomical structure morphogenesis (qval1E-3)', 'GO:0010769:regulation of cell morphogenesis involved in differentiation (qval1.04E-3)', 'GO:0097091:synaptic vesicle clustering (qval1.04E-3)', 'GO:0071705:nitrogen compound transport (qval1.04E-3)', 'GO:0055082:cellular chemical homeostasis (qval1.07E-3)', 'GO:0033157:regulation of intracellular protein transport (qval1.06E-3)', 'GO:0006165:nucleoside diphosphate phosphorylation (qval1.07E-3)', 'GO:0007399:nervous system development (qval1.07E-3)', 'GO:0034220:ion transmembrane transport (qval1.07E-3)', 'GO:0009260:ribonucleotide biosynthetic process (qval1.08E-3)', 'GO:0050905:neuromuscular process (qval1.12E-3)', 'GO:0010469:regulation of signaling receptor activity (qval1.18E-3)', 'GO:0032956:regulation of actin cytoskeleton organization (qval1.22E-3)', 'GO:1901293:nucleoside phosphate biosynthetic process (qval1.21E-3)', 'GO:0006164:purine nucleotide biosynthetic process (qval1.21E-3)', 'GO:1902904:negative regulation of supramolecular fiber organization (qval1.2E-3)', 'GO:0006875:cellular metal ion homeostasis (qval1.23E-3)', 'GO:0046939:nucleotide phosphorylation (qval1.48E-3)', 'GO:0034404:nucleobase-containing small molecule biosynthetic process (qval1.52E-3)', 'GO:1905477:positive regulation of protein localization to membrane (qval1.54E-3)', 'GO:0098885:modification of postsynaptic actin cytoskeleton (qval1.58E-3)', 'GO:1903829:positive regulation of cellular protein localization (qval1.58E-3)', 'GO:1902991:regulation of amyloid precursor protein catabolic process (qval1.57E-3)', 'GO:0046390:ribose phosphate biosynthetic process (qval1.6E-3)', 'GO:0030100:regulation of endocytosis (qval1.63E-3)', 'GO:0072522:purine-containing compound biosynthetic process (qval1.69E-3)', 'GO:0070201:regulation of establishment of protein localization (qval1.82E-3)', 'GO:0051223:regulation of protein transport (qval1.86E-3)', 'GO:0070507:regulation of microtubule cytoskeleton organization (qval2.08E-3)', 'GO:0006091:generation of precursor metabolites and energy (qval2.25E-3)', 'GO:0006812:cation transport (qval2.36E-3)', 'GO:0051693:actin filament capping (qval2.44E-3)', 'GO:0031623:receptor internalization (qval2.47E-3)', 'GO:0007416:synapse assembly (qval2.46E-3)', 'GO:0044057:regulation of system process (qval2.64E-3)', 'GO:1903533:regulation of protein targeting (qval2.98E-3)', 'GO:1903076:regulation of protein localization to plasma membrane (qval3.03E-3)', 'GO:0051588:regulation of neurotransmitter transport (qval3.09E-3)', 'GO:0009165:nucleotide biosynthetic process (qval3.24E-3)', 'GO:0009166:nucleotide catabolic process (qval3.23E-3)', 'GO:0043624:cellular protein complex disassembly (qval3.33E-3)', 'GO:0031113:regulation of microtubule polymerization (qval3.31E-3)', 'GO:0035493:SNARE complex assembly (qval3.32E-3)', 'GO:1900244:positive regulation of synaptic vesicle endocytosis (qval3.31E-3)', 'GO:0048791:calcium ion-regulated exocytosis of neurotransmitter (qval3.3E-3)', 'GO:1904375:regulation of protein localization to cell periphery (qval3.44E-3)', 'GO:0032886:regulation of microtubule-based process (qval3.46E-3)', 'GO:0015672:monovalent inorganic cation transport (qval3.57E-3)', 'GO:1901564:organonitrogen compound metabolic process (qval3.94E-3)', 'GO:0055074:calcium ion homeostasis (qval4.05E-3)', 'GO:0045595:regulation of cell differentiation (qval4.29E-3)', 'GO:0098815:modulation of excitatory postsynaptic potential (qval4.62E-3)', 'GO:0002090:regulation of receptor internalization (qval4.72E-3)', 'GO:0019722:calcium-mediated signaling (qval4.81E-3)', 'GO:0060998:regulation of dendritic spine development (qval4.86E-3)', 'GO:0034622:cellular protein-containing complex assembly (qval5.11E-3)', 'GO:0051494:negative regulation of cytoskeleton organization (qval5.25E-3)', 'GO:0050773:regulation of dendrite development (qval5.24E-3)', 'GO:0040011:locomotion (qval5.31E-3)', 'GO:0030029:actin filament-based process (qval5.79E-3)', 'GO:0048259:regulation of receptor-mediated endocytosis (qval5.8E-3)', 'GO:0098930:axonal transport (qval6.29E-3)', 'GO:0090407:organophosphate biosynthetic process (qval6.33E-3)', 'GO:0001956:positive regulation of neurotransmitter secretion (qval6.33E-3)', 'GO:0030835:negative regulation of actin filament depolymerization (qval6.47E-3)', 'GO:0006874:cellular calcium ion homeostasis (qval6.45E-3)', 'GO:0007409:axonogenesis (qval6.47E-3)', 'GO:1901292:nucleoside phosphate catabolic process (qval6.51E-3)', 'GO:0043085:positive regulation of catalytic activity (qval6.61E-3)', 'GO:0009966:regulation of signal transduction (qval6.64E-3)', 'GO:0051962:positive regulation of nervous system development (qval6.79E-3)', 'GO:0017144:drug metabolic process (qval7.37E-3)', 'GO:1903861:positive regulation of dendrite extension (qval7.42E-3)', 'GO:0030036:actin cytoskeleton organization (qval7.46E-3)', 'GO:0050769:positive regulation of neurogenesis (qval7.72E-3)', 'GO:0099010:modification of postsynaptic structure (qval7.82E-3)', 'GO:0009132:nucleoside diphosphate metabolic process (qval8.28E-3)', 'GO:0010522:regulation of calcium ion transport into cytosol (qval8.4E-3)', 'GO:0045956:positive regulation of calcium ion-dependent exocytosis (qval8.72E-3)', 'GO:0050790:regulation of catalytic activity (qval8.71E-3)', 'GO:2000026:regulation of multicellular organismal development (qval9.02E-3)', 'GO:0050885:neuromuscular process controlling balance (qval9.02E-3)', 'GO:0090316:positive regulation of intracellular protein transport (qval9.21E-3)', 'GO:0007613:memory (qval9.26E-3)', 'GO:0072507:divalent inorganic cation homeostasis (qval9.57E-3)', 'GO:0016486:peptide hormone processing (qval9.94E-3)', 'GO:0031646:positive regulation of neurological system process (qval1.03E-2)', 'GO:0010038:response to metal ion (qval1.03E-2)', 'GO:0010959:regulation of metal ion transport (qval1.04E-2)', 'GO:0010720:positive regulation of cell development (qval1.07E-2)', 'GO:0045964:positive regulation of dopamine metabolic process (qval1.12E-2)', 'GO:0060440:trachea formation (qval1.11E-2)', 'GO:0045915:positive regulation of catecholamine metabolic process (qval1.11E-2)', 'GO:0099173:postsynapse organization (qval1.13E-2)', 'GO:0018105:peptidyl-serine phosphorylation (qval1.15E-2)', 'GO:0090313:regulation of protein targeting to membrane (qval1.16E-2)', 'GO:0032594:protein transport within lipid bilayer (qval1.16E-2)', 'GO:0031345:negative regulation of cell projection organization (qval1.17E-2)', 'GO:0072503:cellular divalent inorganic cation homeostasis (qval1.17E-2)', 'GO:0048583:regulation of response to stimulus (qval1.22E-2)', 'GO:0006811:ion transport (qval1.23E-2)', 'GO:0033365:protein localization to organelle (qval1.25E-2)', 'GO:0032273:positive regulation of protein polymerization (qval1.28E-2)', 'GO:0031346:positive regulation of cell projection organization (qval1.29E-2)', 'GO:0051259:protein complex oligomerization (qval1.31E-2)', 'GO:1903859:regulation of dendrite extension (qval1.32E-2)', 'GO:0042493:response to drug (qval1.35E-2)', 'GO:0031110:regulation of microtubule polymerization or depolymerization (qval1.45E-2)', 'GO:0099150:regulation of postsynaptic specialization assembly (qval1.51E-2)', 'GO:0099590:neurotransmitter receptor internalization (qval1.51E-2)', 'GO:0150052:regulation of postsynapse assembly (qval1.5E-2)', 'GO:0086009:membrane repolarization (qval1.5E-2)', 'GO:0016050:vesicle organization (qval1.53E-2)', 'GO:0010035:response to inorganic substance (qval1.56E-2)', 'GO:0044089:positive regulation of cellular component biogenesis (qval1.59E-2)', 'GO:0098881:exocytic insertion of neurotransmitter receptor to plasma membrane (qval1.64E-2)', 'GO:0098967:exocytic insertion of neurotransmitter receptor to postsynaptic membrane (qval1.63E-2)', 'GO:0035864:response to potassium ion (qval1.63E-2)', 'GO:0035865:cellular response to potassium ion (qval1.62E-2)', 'GO:0051621:regulation of norepinephrine uptake (qval1.62E-2)', 'GO:0021722:superior olivary nucleus maturation (qval1.62E-2)', 'GO:1902822:regulation of late endosome to lysosome transport (qval1.61E-2)', 'GO:0031338:regulation of vesicle fusion (qval1.71E-2)', 'GO:0044237:cellular metabolic process (qval1.72E-2)', 'GO:1901879:regulation of protein depolymerization (qval1.73E-2)', 'GO:0048172:regulation of short-term neuronal synaptic plasticity (qval1.8E-2)', 'GO:0035556:intracellular signal transduction (qval1.84E-2)', 'GO:0009653:anatomical structure morphogenesis (qval2E-2)', 'GO:0006839:mitochondrial transport (qval2.12E-2)', 'GO:0072384:organelle transport along microtubule (qval2.16E-2)', 'GO:0060292:long-term synaptic depression (qval2.18E-2)', 'GO:0071702:organic substance transport (qval2.27E-2)', 'GO:0006468:protein phosphorylation (qval2.35E-2)', 'GO:0045185:maintenance of protein location (qval2.41E-2)', 'GO:0010660:regulation of muscle cell apoptotic process (qval2.4E-2)', 'GO:0061001:regulation of dendritic spine morphogenesis (qval2.43E-2)', 'GO:0006900:vesicle budding from membrane (qval2.49E-2)', 'GO:0010817:regulation of hormone levels (qval2.52E-2)', 'GO:0051222:positive regulation of protein transport (qval2.56E-2)', 'GO:0099563:modification of synaptic structure (qval2.59E-2)', 'GO:0047497:mitochondrion transport along microtubule (qval2.58E-2)', 'GO:0042053:regulation of dopamine metabolic process (qval2.58E-2)', 'GO:0034643:establishment of mitochondrion localization, microtubule-mediated (qval2.57E-2)', 'GO:0046031:ADP metabolic process (qval2.63E-2)', 'GO:0019233:sensory perception of pain (qval2.65E-2)', 'GO:0048870:cell motility (qval2.82E-2)', 'GO:0055085:transmembrane transport (qval2.84E-2)', 'GO:0043112:receptor metabolic process (qval2.84E-2)', 'GO:0051279:regulation of release of sequestered calcium ion into cytosol (qval2.84E-2)', 'GO:0018107:peptidyl-threonine phosphorylation (qval2.83E-2)', 'GO:0051235:maintenance of location (qval2.84E-2)', 'GO:0022904:respiratory electron transport chain (qval2.84E-2)', 'GO:0050770:regulation of axonogenesis (qval2.83E-2)', 'GO:0008016:regulation of heart contraction (qval2.89E-2)', 'GO:0018209:peptidyl-serine modification (qval2.94E-2)', 'GO:0008090:retrograde axonal transport (qval2.99E-2)', 'GO:0034315:regulation of Arp2/3 complex-mediated actin nucleation (qval2.98E-2)', 'GO:0099174:regulation of presynapse organization (qval3.03E-2)', 'GO:0060079:excitatory postsynaptic potential (qval3.03E-2)', 'GO:0016188:synaptic vesicle maturation (qval3.03E-2)', 'GO:0072321:chaperone-mediated protein transport (qval3.02E-2)', 'GO:0006123:mitochondrial electron transport, cytochrome c to oxygen (qval3.01E-2)', 'GO:0019646:aerobic electron transport chain (qval3E-2)', 'GO:0051262:protein tetramerization (qval3.19E-2)', 'GO:0051966:regulation of synaptic transmission, glutamatergic (qval3.18E-2)', 'GO:0032984:protein-containing complex disassembly (qval3.29E-2)', 'GO:0007215:glutamate receptor signaling pathway (qval3.35E-2)', 'GO:1903532:positive regulation of secretion by cell (qval3.43E-2)', 'GO:0090314:positive regulation of protein targeting to membrane (qval3.45E-2)', 'GO:0099149:regulation of postsynaptic neurotransmitter receptor internalization (qval3.44E-2)', 'GO:0042069:regulation of catecholamine metabolic process (qval3.43E-2)', 'GO:1902992:negative regulation of amyloid precursor protein catabolic process (qval3.42E-2)', 'GO:0009135:purine nucleoside diphosphate metabolic process (qval3.56E-2)', 'GO:0009179:purine ribonucleoside diphosphate metabolic process (qval3.55E-2)', 'GO:1901019:regulation of calcium ion transmembrane transporter activity (qval3.6E-2)', 'GO:0051881:regulation of mitochondrial membrane potential (qval3.59E-2)', 'GO:0021549:cerebellum development (qval3.68E-2)', 'GO:0007616:long-term memory (qval3.67E-2)']</t>
        </is>
      </c>
      <c r="V5" s="3">
        <f>hyperlink("https://spiral.technion.ac.il/results/MTAwMDA2Ng==/4/GOResultsFUNCTION","link")</f>
        <v/>
      </c>
      <c r="W5" t="inlineStr">
        <is>
          <t>['GO:0005515:protein binding (qval1.44E-17)', 'GO:0019899:enzyme binding (qval1.42E-12)', 'GO:0008092:cytoskeletal protein binding (qval5.27E-11)', 'GO:0005488:binding (qval8.65E-11)', 'GO:0044325:ion channel binding (qval1.88E-10)', 'GO:0019904:protein domain specific binding (qval1.99E-8)', 'GO:0019900:kinase binding (qval5.44E-8)', 'GO:0098918:structural constituent of synapse (qval7.58E-8)', 'GO:0043167:ion binding (qval1.06E-7)', 'GO:0035254:glutamate receptor binding (qval1.52E-7)', 'GO:0019901:protein kinase binding (qval1.47E-7)', 'GO:0044877:protein-containing complex binding (qval3.36E-7)', 'GO:0019829:cation-transporting ATPase activity (qval4.68E-7)', 'GO:0042625:ATPase coupled ion transmembrane transporter activity (qval4.34E-7)', 'GO:0022853:active ion transmembrane transporter activity (qval4.05E-7)', 'GO:0015078:proton transmembrane transporter activity (qval6.07E-7)', 'GO:0015077:monovalent inorganic cation transmembrane transporter activity (qval1.24E-6)', 'GO:0044769:ATPase activity, coupled to transmembrane movement of ions, rotational mechanism (qval2.15E-6)', 'GO:0022890:inorganic cation transmembrane transporter activity (qval2.13E-6)', 'GO:0017111:nucleoside-triphosphatase activity (qval4.3E-6)', 'GO:0016462:pyrophosphatase activity (qval7.11E-6)', 'GO:0016817:hydrolase activity, acting on acid anhydrides (qval7.26E-6)', 'GO:0016818:hydrolase activity, acting on acid anhydrides, in phosphorus-containing anhydrides (qval6.94E-6)', 'GO:0043168:anion binding (qval1.03E-5)', 'GO:0008324:cation transmembrane transporter activity (qval1.29E-5)', 'GO:0000149:SNARE binding (qval1.26E-5)', 'GO:0008022:protein C-terminus binding (qval2.23E-5)', 'GO:0015399:primary active transmembrane transporter activity (qval4.98E-5)', 'GO:0015405:P-P-bond-hydrolysis-driven transmembrane transporter activity (qval4.81E-5)', 'GO:0035639:purine ribonucleoside triphosphate binding (qval7.72E-5)', 'GO:0017075:syntaxin-1 binding (qval8.72E-5)', 'GO:0048306:calcium-dependent protein binding (qval8.8E-5)', 'GO:0036094:small molecule binding (qval1.08E-4)', 'GO:0015318:inorganic molecular entity transmembrane transporter activity (qval1.18E-4)', 'GO:0032555:purine ribonucleotide binding (qval1.28E-4)', 'GO:0000166:nucleotide binding (qval1.43E-4)', 'GO:1901265:nucleoside phosphate binding (qval1.39E-4)', 'GO:0017076:purine nucleotide binding (qval1.51E-4)', 'GO:0042626:ATPase activity, coupled to transmembrane movement of substances (qval1.5E-4)', 'GO:0036442:proton-exporting ATPase activity (qval1.47E-4)', 'GO:0032553:ribonucleotide binding (qval1.48E-4)', 'GO:0043492:ATPase activity, coupled to movement of substances (qval1.86E-4)', 'GO:0097367:carbohydrate derivative binding (qval2.29E-4)', 'GO:0050998:nitric-oxide synthase binding (qval2.93E-4)', 'GO:0019905:syntaxin binding (qval3.14E-4)', 'GO:0046961:proton-transporting ATPase activity, rotational mechanism (qval3.72E-4)', 'GO:0015075:ion transmembrane transporter activity (qval3.81E-4)', 'GO:1903136:cuprous ion binding (qval4.31E-4)', 'GO:0047485:protein N-terminus binding (qval5.52E-4)', 'GO:0030235:nitric-oxide synthase regulator activity (qval8.15E-4)', 'GO:0099181:structural constituent of presynapse (qval1.42E-3)', 'GO:0016301:kinase activity (qval1.56E-3)', 'GO:0003824:catalytic activity (qval1.7E-3)', 'GO:0009055:electron transfer activity (qval1.79E-3)', 'GO:0030276:clathrin binding (qval1.99E-3)', 'GO:0030507:spectrin binding (qval1.96E-3)', 'GO:0004129:cytochrome-c oxidase activity (qval1.92E-3)', 'GO:0016676:oxidoreductase activity, acting on a heme group of donors, oxygen as acceptor (qval1.89E-3)', 'GO:0015002:heme-copper terminal oxidase activity (qval1.86E-3)', 'GO:0005200:structural constituent of cytoskeleton (qval2.05E-3)', 'GO:0031800:type 3 metabotropic glutamate receptor binding (qval2.09E-3)', 'GO:0099186:structural constituent of postsynapse (qval2.32E-3)', 'GO:0016675:oxidoreductase activity, acting on a heme group of donors (qval2.29E-3)', 'GO:0008144:drug binding (qval2.27E-3)', 'GO:0003779:actin binding (qval2.5E-3)', 'GO:0042623:ATPase activity, coupled (qval2.88E-3)', 'GO:0022857:transmembrane transporter activity (qval3.25E-3)', 'GO:0005522:profilin binding (qval3.99E-3)', 'GO:0005215:transporter activity (qval3.98E-3)', 'GO:0032550:purine ribonucleoside binding (qval4.06E-3)', 'GO:0016887:ATPase activity (qval4.65E-3)', 'GO:0001883:purine nucleoside binding (qval4.58E-3)', 'GO:0032549:ribonucleoside binding (qval4.69E-3)', 'GO:0035255:ionotropic glutamate receptor binding (qval4.96E-3)', 'GO:0050780:dopamine receptor binding (qval4.94E-3)', 'GO:0035256:G protein-coupled glutamate receptor binding (qval5.07E-3)', 'GO:0001882:nucleoside binding (qval6.37E-3)', 'GO:0019001:guanyl nucleotide binding (qval6.75E-3)', 'GO:0032561:guanyl ribonucleotide binding (qval6.67E-3)', 'GO:0005234:extracellularly glutamate-gated ion channel activity (qval7.76E-3)', 'GO:0016787:hydrolase activity (qval7.67E-3)', 'GO:0001664:G protein-coupled receptor binding (qval8.13E-3)', 'GO:0005525:GTP binding (qval8.45E-3)', 'GO:0005524:ATP binding (qval8.43E-3)', 'GO:0008179:adenylate cyclase binding (qval1.1E-2)', 'GO:0016772:transferase activity, transferring phosphorus-containing groups (qval1.14E-2)', 'GO:0032559:adenyl ribonucleotide binding (qval1.16E-2)', 'GO:0005509:calcium ion binding (qval1.21E-2)', 'GO:0098882:structural constituent of presynaptic active zone (qval1.2E-2)', 'GO:0030554:adenyl nucleotide binding (qval1.36E-2)', 'GO:0004970:ionotropic glutamate receptor activity (qval1.68E-2)', 'GO:0005543:phospholipid binding (qval1.95E-2)', 'GO:0022804:active transmembrane transporter activity (qval1.94E-2)', 'GO:0030234:enzyme regulator activity (qval2.1E-2)', 'GO:0051117:ATPase binding (qval2.22E-2)', 'GO:0042802:identical protein binding (qval2.36E-2)', 'GO:0043274:phospholipase binding (qval2.42E-2)', 'GO:0004674:protein serine/threonine kinase activity (qval2.41E-2)', 'GO:0051020:GTPase binding (qval2.41E-2)', 'GO:0003924:GTPase activity (qval2.45E-2)', 'GO:0098919:structural constituent of postsynaptic density (qval2.47E-2)', 'GO:0017022:myosin binding (qval2.47E-2)', 'GO:0015631:tubulin binding (qval2.83E-2)', 'GO:0046872:metal ion binding (qval2.89E-2)', 'GO:0098879:structural constituent of postsynaptic specialization (qval3.35E-2)', 'GO:0016773:phosphotransferase activity, alcohol group as acceptor (qval3.82E-2)', 'GO:0005516:calmodulin binding (qval3.88E-2)']</t>
        </is>
      </c>
      <c r="X5" s="3">
        <f>hyperlink("https://spiral.technion.ac.il/results/MTAwMDA2Ng==/4/GOResultsCOMPONENT","link")</f>
        <v/>
      </c>
      <c r="Y5" t="inlineStr">
        <is>
          <t>['GO:0044456:synapse part (qval2.47E-54)', 'GO:0097458:neuron part (qval4.19E-48)', 'GO:0045202:synapse (qval7.09E-42)', 'GO:0042995:cell projection (qval1.33E-31)', 'GO:0043005:neuron projection (qval6.87E-28)', 'GO:0098978:glutamatergic synapse (qval7.25E-28)', 'GO:0120025:plasma membrane bounded cell projection (qval4.63E-26)', 'GO:0099572:postsynaptic specialization (qval6.67E-24)', 'GO:0030054:cell junction (qval8.2E-24)', 'GO:0014069:postsynaptic density (qval2.24E-23)', 'GO:0033267:axon part (qval2.09E-22)', 'GO:0120038:plasma membrane bounded cell projection part (qval2.53E-22)', 'GO:0044463:cell projection part (qval2.33E-22)', 'GO:0098793:presynapse (qval4.9E-22)', 'GO:0044444:cytoplasmic part (qval8.28E-22)', 'GO:0099501:exocytic vesicle membrane (qval1.57E-21)', 'GO:0030672:synaptic vesicle membrane (qval1.48E-21)', 'GO:0031090:organelle membrane (qval1.48E-20)', 'GO:0016020:membrane (qval5.32E-20)', 'GO:0030658:transport vesicle membrane (qval1.19E-19)', 'GO:0043209:myelin sheath (qval3.48E-19)', 'GO:0005737:cytoplasm (qval2.04E-18)', 'GO:0070382:exocytic vesicle (qval2.21E-18)', 'GO:0008021:synaptic vesicle (qval3.18E-18)', 'GO:0044424:intracellular part (qval3.2E-18)', 'GO:0044464:cell part (qval5.34E-18)', 'GO:0097060:synaptic membrane (qval5.12E-17)', 'GO:0031982:vesicle (qval4.1E-16)', 'GO:0044433:cytoplasmic vesicle part (qval6.06E-16)', 'GO:0030133:transport vesicle (qval1.89E-15)', 'GO:0031410:cytoplasmic vesicle (qval3.85E-15)', 'GO:0097708:intracellular vesicle (qval4.77E-15)', 'GO:0098796:membrane protein complex (qval5.82E-15)', 'GO:0098794:postsynapse (qval1.94E-14)', 'GO:0043226:organelle (qval2.36E-14)', 'GO:0098588:bounding membrane of organelle (qval4.43E-14)', 'GO:0099503:secretory vesicle (qval4.65E-14)', 'GO:0044422:organelle part (qval5.42E-14)', 'GO:0030659:cytoplasmic vesicle membrane (qval5.75E-14)', 'GO:0098590:plasma membrane region (qval1.38E-13)', 'GO:0012506:vesicle membrane (qval1.43E-13)', 'GO:0098805:whole membrane (qval1.11E-12)', 'GO:0098685:Schaffer collateral - CA1 synapse (qval2.1E-12)', 'GO:0044446:intracellular organelle part (qval9.72E-12)', 'GO:0005886:plasma membrane (qval2.15E-11)', 'GO:0044297:cell body (qval2.11E-11)', 'GO:0043229:intracellular organelle (qval6.62E-11)', 'GO:0043227:membrane-bounded organelle (qval2.65E-10)', 'GO:0043025:neuronal cell body (qval5.79E-10)', 'GO:0044448:cell cortex part (qval1.57E-9)', 'GO:0044306:neuron projection terminus (qval2.15E-9)', 'GO:0005856:cytoskeleton (qval2.51E-9)', 'GO:0030424:axon (qval5.18E-9)', 'GO:0030426:growth cone (qval6.66E-9)', 'GO:0043195:terminal bouton (qval7.25E-9)', 'GO:0060076:excitatory synapse (qval7.39E-9)', 'GO:0098563:intrinsic component of synaptic vesicle membrane (qval7.54E-9)', 'GO:0030427:site of polarized growth (qval1.2E-8)', 'GO:0016469:proton-transporting two-sector ATPase complex (qval1.79E-8)', 'GO:0030285:integral component of synaptic vesicle membrane (qval2.14E-8)', 'GO:0042734:presynaptic membrane (qval3.31E-8)', 'GO:0031966:mitochondrial membrane (qval3.83E-8)', 'GO:0099568:cytoplasmic region (qval8.2E-8)', 'GO:0030425:dendrite (qval1.8E-7)', 'GO:0099634:postsynaptic specialization membrane (qval2.54E-7)', 'GO:0043204:perikaryon (qval4.16E-7)', 'GO:0005829:cytosol (qval4.7E-7)', 'GO:1902495:transmembrane transporter complex (qval9.42E-7)', 'GO:0044459:plasma membrane part (qval1.01E-6)', 'GO:0034703:cation channel complex (qval1.27E-6)', 'GO:1990351:transporter complex (qval1.93E-6)', 'GO:0098839:postsynaptic density membrane (qval2.55E-6)', 'GO:0098984:neuron to neuron synapse (qval2.84E-6)', 'GO:0098982:GABA-ergic synapse (qval3.03E-6)', 'GO:0098797:plasma membrane protein complex (qval3.19E-6)', 'GO:0120111:neuron projection cytoplasm (qval4.1E-6)', 'GO:0044425:membrane part (qval4.13E-6)', 'GO:0032991:protein-containing complex (qval4.21E-6)', 'GO:0097470:ribbon synapse (qval4.31E-6)', 'GO:0033178:proton-transporting two-sector ATPase complex, catalytic domain (qval5.16E-6)', 'GO:0031300:intrinsic component of organelle membrane (qval6.52E-6)', 'GO:0048471:perinuclear region of cytoplasm (qval8.86E-6)', 'GO:0032838:plasma membrane bounded cell projection cytoplasm (qval9.77E-6)', 'GO:0099738:cell cortex region (qval1.14E-5)', 'GO:0048786:presynaptic active zone (qval1.47E-5)', 'GO:0044429:mitochondrial part (qval1.53E-5)', 'GO:0044309:neuron spine (qval1.62E-5)', 'GO:0043679:axon terminus (qval1.64E-5)', 'GO:0031312:extrinsic component of organelle membrane (qval1.79E-5)', 'GO:0034702:ion channel complex (qval2.22E-5)', 'GO:0031301:integral component of organelle membrane (qval2.26E-5)', 'GO:0098831:presynaptic active zone cytoplasmic component (qval2.28E-5)', 'GO:0099146:intrinsic component of postsynaptic density membrane (qval3.55E-5)', 'GO:0098684:photoreceptor ribbon synapse (qval3.79E-5)', 'GO:0019898:extrinsic component of membrane (qval3.8E-5)', 'GO:0030027:lamellipodium (qval4.45E-5)', 'GO:0044449:contractile fiber part (qval4.6E-5)', 'GO:0043197:dendritic spine (qval4.77E-5)', 'GO:0098686:hippocampal mossy fiber to CA3 synapse (qval4.76E-5)', 'GO:0008076:voltage-gated potassium channel complex (qval4.76E-5)', 'GO:0098688:parallel fiber to Purkinje cell synapse (qval4.97E-5)', 'GO:0045121:membrane raft (qval5.27E-5)', 'GO:0098857:membrane microdomain (qval5.46E-5)', 'GO:0030863:cortical cytoskeleton (qval5.48E-5)', 'GO:0099240:intrinsic component of synaptic membrane (qval7.37E-5)', 'GO:0098835:presynaptic endocytic zone membrane (qval8.32E-5)', 'GO:0005938:cell cortex (qval8.87E-5)', 'GO:0099523:presynaptic cytosol (qval8.88E-5)', 'GO:0098589:membrane region (qval9.03E-5)', 'GO:0005768:endosome (qval1.13E-4)', 'GO:0045259:proton-transporting ATP synthase complex (qval1.16E-4)', 'GO:0005753:mitochondrial proton-transporting ATP synthase complex (qval1.15E-4)', 'GO:0099081:supramolecular polymer (qval1.23E-4)', 'GO:0099512:supramolecular fiber (qval1.22E-4)', 'GO:0099080:supramolecular complex (qval1.25E-4)', 'GO:0005739:mitochondrion (qval1.26E-4)', 'GO:0098948:intrinsic component of postsynaptic specialization membrane (qval1.26E-4)', 'GO:0005743:mitochondrial inner membrane (qval1.31E-4)', 'GO:0044430:cytoskeletal part (qval1.34E-4)', 'GO:0043231:intracellular membrane-bounded organelle (qval1.45E-4)', 'GO:0034705:potassium channel complex (qval1.46E-4)', 'GO:0032839:dendrite cytoplasm (qval1.65E-4)', 'GO:0044305:calyx of Held (qval2.04E-4)', 'GO:0098800:inner mitochondrial membrane protein complex (qval2.18E-4)', 'GO:0099513:polymeric cytoskeletal fiber (qval2.53E-4)', 'GO:0044455:mitochondrial membrane part (qval2.53E-4)', 'GO:0099144:anchored component of synaptic membrane (qval3.68E-4)', 'GO:0033176:proton-transporting V-type ATPase complex (qval3.66E-4)', 'GO:0019866:organelle inner membrane (qval4.04E-4)', 'GO:0070033:synaptobrevin 2-SNAP-25-syntaxin-1a-complexin II complex (qval4.19E-4)', 'GO:0098936:intrinsic component of postsynaptic membrane (qval4.75E-4)', 'GO:0099569:presynaptic cytoskeleton (qval5.93E-4)', 'GO:0043198:dendritic shaft (qval6.94E-4)', 'GO:0043228:non-membrane-bounded organelle (qval8.51E-4)', 'GO:0045211:postsynaptic membrane (qval9.58E-4)', 'GO:0008328:ionotropic glutamate receptor complex (qval9.57E-4)', 'GO:0043232:intracellular non-membrane-bounded organelle (qval1.08E-3)', 'GO:0070069:cytochrome complex (qval1.41E-3)', 'GO:0099522:region of cytosol (qval1.52E-3)', 'GO:0044291:cell-cell contact zone (qval1.61E-3)', 'GO:0014704:intercalated disc (qval1.66E-3)', 'GO:0031256:leading edge membrane (qval1.72E-3)', 'GO:0098878:neurotransmitter receptor complex (qval1.82E-3)', 'GO:0099030:anchored component of postsynaptic specialization membrane (qval1.84E-3)', 'GO:0099031:anchored component of postsynaptic density membrane (qval1.83E-3)', 'GO:0008091:spectrin (qval1.81E-3)', 'GO:0005911:cell-cell junction (qval1.89E-3)', 'GO:0098889:intrinsic component of presynaptic membrane (qval2.18E-3)', 'GO:1902494:catalytic complex (qval2.68E-3)', 'GO:0016471:vacuolar proton-transporting V-type ATPase complex (qval2.67E-3)', 'GO:0031253:cell projection membrane (qval3E-3)', 'GO:0033180:proton-transporting V-type ATPase, V1 domain (qval3E-3)', 'GO:0048788:cytoskeleton of presynaptic active zone (qval2.98E-3)', 'GO:0005905:clathrin-coated pit (qval3.13E-3)', 'GO:0045277:respiratory chain complex IV (qval3.32E-3)', 'GO:0048787:presynaptic active zone membrane (qval3.3E-3)', 'GO:0098803:respiratory chain complex (qval4.07E-3)', 'GO:0005874:microtubule (qval4.07E-3)', 'GO:0099061:integral component of postsynaptic density membrane (qval4.4E-3)', 'GO:0030132:clathrin coat of coated pit (qval4.5E-3)', 'GO:0071439:clathrin complex (qval4.47E-3)', 'GO:0099571:postsynaptic cytoskeleton (qval5.02E-3)', 'GO:0030118:clathrin coat (qval4.99E-3)', 'GO:0099025:anchored component of postsynaptic membrane (qval6.49E-3)', 'GO:0030018:Z disc (qval8.4E-3)', 'GO:0098850:extrinsic component of synaptic vesicle membrane (qval9.03E-3)', 'GO:0005789:endoplasmic reticulum membrane (qval9.16E-3)', 'GO:0099060:integral component of postsynaptic specialization membrane (qval9.25E-3)']</t>
        </is>
      </c>
      <c r="Z5" t="inlineStr">
        <is>
          <t>[{0, 1, 3, 4, 6, 7, 9, 10, 11, 12, 13, 14, 15, 16, 18, 20, 21, 22, 23, 24, 26, 27, 28, 29, 30, 33, 34, 36}, {25, 2, 35, 5}]</t>
        </is>
      </c>
    </row>
    <row r="6">
      <c r="A6" s="1" t="n">
        <v>5</v>
      </c>
      <c r="B6" t="n">
        <v>37560</v>
      </c>
      <c r="C6" t="n">
        <v>917</v>
      </c>
      <c r="D6" t="n">
        <v>37</v>
      </c>
      <c r="E6" t="n">
        <v>105</v>
      </c>
      <c r="F6" t="n">
        <v>538</v>
      </c>
      <c r="G6" t="n">
        <v>18</v>
      </c>
      <c r="H6" t="n">
        <v>1332</v>
      </c>
      <c r="I6" t="n">
        <v>41</v>
      </c>
      <c r="J6" s="2" t="n">
        <v>-72.20068820607008</v>
      </c>
      <c r="K6" t="n">
        <v>0.544290575717595</v>
      </c>
      <c r="L6" t="inlineStr">
        <is>
          <t>2010300C02Rik,3110035E14Rik,9330121K16Rik,Adgrb2,Anks1b,Ap1s1,Arpp19,Arpp21,Atp1a1,Atp2b1,Atp6v1e1,B4galt6,Baiap2,Calm1,Calm2,Cap2,Celf5,Chmp2b,Chn1,Clstn1,Cobl,Cx3cl1,Dbn1,Dgkz,Dkk3,Dnaja2,Dusp14,Egr1,Enc1,Epop,Fam131a,Fam49b,Frrs1l,Gabra4,Galnt18,Galnt9,Gda,Gls,Gpm6a,Gpr88,Gria2,Grin2a,Gucy1b3,Hmgxb3,Homer1,Icam5,Itpka,Kcnj3,Khdrbs3,Ldha,Lingo1,Lrrc7,Lztr1,Mef2a,Mef2c,Mical2,Ncald,Nck2,Neurod6,Ngef,Npdc1,Nptx2,Nr4a1,Nrgn,Nrn1,Nsf,Nsg2,Numbl,Olfm1,Paqr9,Pgbd5,Plcb1,Pld3,Plk2,Plppr4,Ppm1e,Ppp3ca,Ppp3cb,Ppp3r1,Prkcb,Prkce,Ptk2b,Ptprs,Rasgef1a,Rasgrp1,Rbbp7,Rbfox1,Rnf112,Rock2,Rundc3a,Slc25a22,Slc39a10,Slitrk1,Snca,Snhg11,Sub1,Sv2b,Syt1,Syt13,Syt5,Tmsb4x,Tspan13,Vamp2,Zbtb18,Zfp365</t>
        </is>
      </c>
      <c r="M6" t="inlineStr">
        <is>
          <t>[(6, 2), (6, 16), (6, 20), (6, 25), (6, 28), (6, 35), (6, 36), (8, 2), (8, 25), (9, 2), (9, 5), (9, 11), (9, 16), (9, 20), (9, 25), (9, 28), (9, 35), (9, 36), (10, 2), (10, 5), (10, 16), (10, 20), (10, 25), (10, 28), (10, 35), (13, 2), (13, 20), (13, 25), (13, 35), (14, 2), (14, 25), (24, 2), (24, 16), (24, 20), (24, 25), (24, 35), (27, 2), (27, 25), (33, 2), (33, 25), (33, 35)]</t>
        </is>
      </c>
      <c r="N6" t="n">
        <v>3072</v>
      </c>
      <c r="O6" t="n">
        <v>0.75</v>
      </c>
      <c r="P6" t="n">
        <v>0.95</v>
      </c>
      <c r="Q6" t="n">
        <v>3</v>
      </c>
      <c r="R6" t="n">
        <v>10000</v>
      </c>
      <c r="S6" t="inlineStr">
        <is>
          <t>03/03/2024, 14:08:27</t>
        </is>
      </c>
      <c r="T6" s="3">
        <f>hyperlink("https://spiral.technion.ac.il/results/MTAwMDA2Ng==/5/GOResultsPROCESS","link")</f>
        <v/>
      </c>
      <c r="U6" t="inlineStr">
        <is>
          <t>['GO:0050804:modulation of chemical synaptic transmission (qval3.32E-13)', 'GO:0099177:regulation of trans-synaptic signaling (qval1.73E-13)', 'GO:0010975:regulation of neuron projection development (qval9.88E-7)', 'GO:0007399:nervous system development (qval8.16E-7)', 'GO:0120035:regulation of plasma membrane bounded cell projection organization (qval8.07E-7)', 'GO:0031344:regulation of cell projection organization (qval8.27E-7)', 'GO:0050806:positive regulation of synaptic transmission (qval1.73E-6)', 'GO:0023051:regulation of signaling (qval1.56E-6)', 'GO:0051128:regulation of cellular component organization (qval2.34E-6)', 'GO:0045664:regulation of neuron differentiation (qval2.28E-6)', 'GO:0051960:regulation of nervous system development (qval3.12E-6)', 'GO:0010646:regulation of cell communication (qval3.41E-6)', 'GO:0060284:regulation of cell development (qval4.39E-6)', 'GO:0050767:regulation of neurogenesis (qval9.69E-6)', 'GO:0050807:regulation of synapse organization (qval1.07E-5)', 'GO:0044087:regulation of cellular component biogenesis (qval1.45E-5)', 'GO:0043269:regulation of ion transport (qval2.18E-5)', 'GO:0051239:regulation of multicellular organismal process (qval3.12E-5)', 'GO:1902903:regulation of supramolecular fiber organization (qval3.25E-5)', 'GO:0050773:regulation of dendrite development (qval3.57E-5)', 'GO:0048167:regulation of synaptic plasticity (qval3.45E-5)', 'GO:0051493:regulation of cytoskeleton organization (qval6.56E-5)', 'GO:0051240:positive regulation of multicellular organismal process (qval8.03E-5)', 'GO:2000026:regulation of multicellular organismal development (qval8.78E-5)', 'GO:0048518:positive regulation of biological process (qval1.54E-4)', 'GO:0048522:positive regulation of cellular process (qval1.57E-4)', 'GO:0017156:calcium ion regulated exocytosis (qval1.66E-4)', 'GO:0065008:regulation of biological quality (qval1.66E-4)', 'GO:0048731:system development (qval1.6E-4)', 'GO:0050789:regulation of biological process (qval2.25E-4)', 'GO:0045055:regulated exocytosis (qval2.29E-4)', 'GO:0051130:positive regulation of cellular component organization (qval2.28E-4)', 'GO:0060998:regulation of dendritic spine development (qval2.32E-4)', 'GO:0044089:positive regulation of cellular component biogenesis (qval2.33E-4)', 'GO:0045666:positive regulation of neuron differentiation (qval2.4E-4)', 'GO:0060078:regulation of postsynaptic membrane potential (qval2.86E-4)', 'GO:0051962:positive regulation of nervous system development (qval2.94E-4)', 'GO:0032970:regulation of actin filament-based process (qval2.96E-4)', 'GO:0010035:response to inorganic substance (qval3.46E-4)', 'GO:0110053:regulation of actin filament organization (qval3.61E-4)', 'GO:0034762:regulation of transmembrane transport (qval3.98E-4)', 'GO:0050769:positive regulation of neurogenesis (qval4.13E-4)', 'GO:0050794:regulation of cellular process (qval5.15E-4)', 'GO:0045595:regulation of cell differentiation (qval5.05E-4)', 'GO:0050793:regulation of developmental process (qval5E-4)', 'GO:0032271:regulation of protein polymerization (qval5.28E-4)', 'GO:0032956:regulation of actin cytoskeleton organization (qval5.34E-4)', 'GO:0044057:regulation of system process (qval5.83E-4)', 'GO:0014059:regulation of dopamine secretion (qval5.85E-4)', 'GO:1904062:regulation of cation transmembrane transport (qval6.07E-4)', 'GO:0051049:regulation of transport (qval6.44E-4)', 'GO:0010976:positive regulation of neuron projection development (qval6.5E-4)', 'GO:0065007:biological regulation (qval6.71E-4)', 'GO:0042391:regulation of membrane potential (qval6.82E-4)', 'GO:0048583:regulation of response to stimulus (qval7.48E-4)', 'GO:0051966:regulation of synaptic transmission, glutamatergic (qval7.77E-4)', 'GO:0051592:response to calcium ion (qval8.11E-4)', 'GO:0031346:positive regulation of cell projection organization (qval9.54E-4)', 'GO:1902905:positive regulation of supramolecular fiber organization (qval9.79E-4)', 'GO:0035556:intracellular signal transduction (qval1.04E-3)', 'GO:0099170:postsynaptic modulation of chemical synaptic transmission (qval1.03E-3)', 'GO:0099175:regulation of postsynapse organization (qval1.07E-3)', 'GO:0017157:regulation of exocytosis (qval1.1E-3)', 'GO:0023056:positive regulation of signaling (qval1.15E-3)', 'GO:0051094:positive regulation of developmental process (qval1.25E-3)', 'GO:0010720:positive regulation of cell development (qval1.29E-3)', 'GO:0017158:regulation of calcium ion-dependent exocytosis (qval1.27E-3)', 'GO:0034765:regulation of ion transmembrane transport (qval1.28E-3)', 'GO:0022603:regulation of anatomical structure morphogenesis (qval1.59E-3)', 'GO:0032879:regulation of localization (qval1.68E-3)', 'GO:0010038:response to metal ion (qval1.67E-3)', 'GO:1900449:regulation of glutamate receptor signaling pathway (qval1.75E-3)', 'GO:0048812:neuron projection morphogenesis (qval1.72E-3)', 'GO:0051495:positive regulation of cytoskeleton organization (qval1.81E-3)', 'GO:0010959:regulation of metal ion transport (qval1.79E-3)', 'GO:0120039:plasma membrane bounded cell projection morphogenesis (qval1.98E-3)', 'GO:0010769:regulation of cell morphogenesis involved in differentiation (qval2.03E-3)', 'GO:0035418:protein localization to synapse (qval2.1E-3)', 'GO:0009987:cellular process (qval2.25E-3)', 'GO:0048858:cell projection morphogenesis (qval2.24E-3)', 'GO:0071248:cellular response to metal ion (qval2.38E-3)', 'GO:0022604:regulation of cell morphogenesis (qval2.68E-3)', 'GO:0010647:positive regulation of cell communication (qval2.74E-3)', 'GO:0030833:regulation of actin filament polymerization (qval3.45E-3)', 'GO:0048013:ephrin receptor signaling pathway (qval3.48E-3)', 'GO:0033173:calcineurin-NFAT signaling cascade (qval3.51E-3)', 'GO:0099601:regulation of neurotransmitter receptor activity (qval3.56E-3)', 'GO:0050433:regulation of catecholamine secretion (qval3.79E-3)', 'GO:0032990:cell part morphogenesis (qval3.76E-3)', 'GO:0016079:synaptic vesicle exocytosis (qval4.21E-3)', 'GO:0048814:regulation of dendrite morphogenesis (qval4.18E-3)', 'GO:0016043:cellular component organization (qval4.4E-3)', 'GO:0006887:exocytosis (qval4.92E-3)', 'GO:2000171:negative regulation of dendrite development (qval5.08E-3)', 'GO:0045597:positive regulation of cell differentiation (qval5.44E-3)', 'GO:2000463:positive regulation of excitatory postsynaptic potential (qval5.56E-3)', 'GO:0008064:regulation of actin polymerization or depolymerization (qval5.64E-3)', 'GO:0060627:regulation of vesicle-mediated transport (qval5.7E-3)', 'GO:0071241:cellular response to inorganic substance (qval5.72E-3)', 'GO:0071277:cellular response to calcium ion (qval5.77E-3)', 'GO:0031644:regulation of neurological system process (qval5.81E-3)', 'GO:0060079:excitatory postsynaptic potential (qval5.82E-3)', 'GO:0030832:regulation of actin filament length (qval5.89E-3)', 'GO:0071840:cellular component organization or biogenesis (qval5.88E-3)', 'GO:0051279:regulation of release of sequestered calcium ion into cytosol (qval6.24E-3)', 'GO:0007215:glutamate receptor signaling pathway (qval6.22E-3)', 'GO:0010613:positive regulation of cardiac muscle hypertrophy (qval6.16E-3)', 'GO:0097720:calcineurin-mediated signaling (qval6.11E-3)', 'GO:1903305:regulation of regulated secretory pathway (qval6.39E-3)', 'GO:0014742:positive regulation of muscle hypertrophy (qval6.63E-3)', 'GO:0042592:homeostatic process (qval6.76E-3)', 'GO:0030030:cell projection organization (qval6.87E-3)', 'GO:0033043:regulation of organelle organization (qval7.46E-3)', 'GO:0046928:regulation of neurotransmitter secretion (qval7.57E-3)', 'GO:0060291:long-term synaptic potentiation (qval7.71E-3)', 'GO:0022898:regulation of transmembrane transporter activity (qval7.72E-3)', 'GO:0044772:mitotic cell cycle phase transition (qval8.02E-3)', 'GO:0051924:regulation of calcium ion transport (qval8.21E-3)', 'GO:0000086:G2/M transition of mitotic cell cycle (qval8.18E-3)', 'GO:0051056:regulation of small GTPase mediated signal transduction (qval8.29E-3)', 'GO:0061000:negative regulation of dendritic spine development (qval8.32E-3)', 'GO:0032989:cellular component morphogenesis (qval8.31E-3)', 'GO:0051179:localization (qval8.25E-3)', 'GO:0099537:trans-synaptic signaling (qval8.23E-3)', 'GO:0090066:regulation of anatomical structure size (qval8.3E-3)', 'GO:0097120:receptor localization to synapse (qval8.47E-3)', 'GO:0009966:regulation of signal transduction (qval8.52E-3)', 'GO:0001505:regulation of neurotransmitter levels (qval8.55E-3)', 'GO:0048869:cellular developmental process (qval8.6E-3)', 'GO:0099536:synaptic signaling (qval8.92E-3)', 'GO:0032409:regulation of transporter activity (qval9.08E-3)', 'GO:0048016:inositol phosphate-mediated signaling (qval9.23E-3)', 'GO:0023052:signaling (qval1.01E-2)', 'GO:0044839:cell cycle G2/M phase transition (qval1.03E-2)', 'GO:0098693:regulation of synaptic vesicle cycle (qval1.03E-2)', 'GO:0044770:cell cycle phase transition (qval1.02E-2)', 'GO:0050808:synapse organization (qval1.02E-2)', 'GO:1903530:regulation of secretion by cell (qval1.03E-2)', 'GO:0048488:synaptic vesicle endocytosis (qval1.08E-2)', 'GO:0140238:presynaptic endocytosis (qval1.08E-2)', 'GO:1903047:mitotic cell cycle process (qval1.19E-2)', 'GO:0070887:cellular response to chemical stimulus (qval1.29E-2)', 'GO:0045321:leukocyte activation (qval1.32E-2)', 'GO:0006470:protein dephosphorylation (qval1.45E-2)', 'GO:0007610:behavior (qval1.46E-2)', 'GO:0007267:cell-cell signaling (qval1.51E-2)', 'GO:0032502:developmental process (qval1.5E-2)', 'GO:0043254:regulation of protein complex assembly (qval1.49E-2)', 'GO:1905205:positive regulation of connective tissue replacement (qval1.54E-2)', 'GO:0061001:regulation of dendritic spine morphogenesis (qval1.59E-2)', 'GO:0050775:positive regulation of dendrite morphogenesis (qval1.58E-2)', 'GO:0051716:cellular response to stimulus (qval1.59E-2)', 'GO:0006796:phosphate-containing compound metabolic process (qval1.63E-2)', 'GO:1903169:regulation of calcium ion transmembrane transport (qval1.66E-2)', 'GO:0098815:modulation of excitatory postsynaptic potential (qval1.66E-2)', 'GO:0010522:regulation of calcium ion transport into cytosol (qval1.68E-2)', 'GO:0009743:response to carbohydrate (qval1.83E-2)', 'GO:0040012:regulation of locomotion (qval1.85E-2)', 'GO:0006793:phosphorus metabolic process (qval1.86E-2)', 'GO:0010638:positive regulation of organelle organization (qval1.85E-2)', 'GO:0090257:regulation of muscle system process (qval1.88E-2)', 'GO:1900006:positive regulation of dendrite development (qval2.02E-2)', 'GO:0051282:regulation of sequestering of calcium ion (qval2.09E-2)', 'GO:2001257:regulation of cation channel activity (qval2.16E-2)', 'GO:2001023:regulation of response to drug (qval2.16E-2)', 'GO:0032273:positive regulation of protein polymerization (qval2.15E-2)', 'GO:0032870:cellular response to hormone stimulus (qval2.22E-2)', 'GO:0031944:negative regulation of glucocorticoid metabolic process (qval2.26E-2)', 'GO:0031947:negative regulation of glucocorticoid biosynthetic process (qval2.25E-2)', 'GO:0051046:regulation of secretion (qval2.35E-2)', 'GO:0098916:anterograde trans-synaptic signaling (qval2.39E-2)', 'GO:0007015:actin filament organization (qval2.38E-2)', 'GO:0007268:chemical synaptic transmission (qval2.37E-2)', 'GO:0007154:cell communication (qval2.42E-2)', 'GO:0099072:regulation of postsynaptic membrane neurotransmitter receptor levels (qval2.49E-2)', 'GO:0050890:cognition (qval2.53E-2)', 'GO:0061003:positive regulation of dendritic spine morphogenesis (qval2.55E-2)', 'GO:0032412:regulation of ion transmembrane transporter activity (qval2.59E-2)', 'GO:0099643:signal release from synapse (qval2.58E-2)', 'GO:0031334:positive regulation of protein complex assembly (qval2.62E-2)', 'GO:0051963:regulation of synapse assembly (qval2.62E-2)', 'GO:0051588:regulation of neurotransmitter transport (qval2.64E-2)', 'GO:0001775:cell activation (qval2.76E-2)', 'GO:0051952:regulation of amine transport (qval2.79E-2)', 'GO:0048489:synaptic vesicle transport (qval2.81E-2)', 'GO:0097480:establishment of synaptic vesicle localization (qval2.8E-2)', 'GO:0071229:cellular response to acid chemical (qval2.8E-2)', 'GO:0060341:regulation of cellular localization (qval2.82E-2)', 'GO:0042493:response to drug (qval2.84E-2)', 'GO:0001919:regulation of receptor recycling (qval2.97E-2)', 'GO:2000310:regulation of NMDA receptor activity (qval2.95E-2)', 'GO:0090032:negative regulation of steroid hormone biosynthetic process (qval2.96E-2)', 'GO:1905203:regulation of connective tissue replacement (qval2.95E-2)', 'GO:0006875:cellular metal ion homeostasis (qval3.06E-2)', 'GO:0002274:myeloid leukocyte activation (qval3.3E-2)', 'GO:0099003:vesicle-mediated transport in synapse (qval3.28E-2)', 'GO:0097479:synaptic vesicle localization (qval3.69E-2)', 'GO:0010611:regulation of cardiac muscle hypertrophy (qval3.67E-2)', 'GO:0065009:regulation of molecular function (qval3.69E-2)', 'GO:1903539:protein localization to postsynaptic membrane (qval3.83E-2)', 'GO:0048856:anatomical structure development (qval3.84E-2)', 'GO:0016192:vesicle-mediated transport (qval3.85E-2)', 'GO:0072503:cellular divalent inorganic cation homeostasis (qval3.86E-2)', 'GO:0050861:positive regulation of B cell receptor signaling pathway (qval3.89E-2)', 'GO:0014743:regulation of muscle hypertrophy (qval4.14E-2)', 'GO:0051650:establishment of vesicle localization (qval4.15E-2)', 'GO:0032535:regulation of cellular component size (qval4.43E-2)', 'GO:0030838:positive regulation of actin filament polymerization (qval4.51E-2)', 'GO:0016311:dephosphorylation (qval4.66E-2)', 'GO:1905606:regulation of presynapse assembly (qval4.8E-2)', 'GO:0048169:regulation of long-term neuronal synaptic plasticity (qval4.78E-2)', 'GO:0051270:regulation of cellular component movement (qval4.85E-2)', 'GO:0051262:protein tetramerization (qval4.85E-2)', 'GO:0010469:regulation of signaling receptor activity (qval5.2E-2)', 'GO:0072507:divalent inorganic cation homeostasis (qval5.31E-2)', 'GO:0051259:protein complex oligomerization (qval5.36E-2)', 'GO:0051668:localization within membrane (qval5.47E-2)', 'GO:0055082:cellular chemical homeostasis (qval5.46E-2)', 'GO:0019725:cellular homeostasis (qval5.45E-2)', 'GO:0007611:learning or memory (qval5.63E-2)', 'GO:0097061:dendritic spine organization (qval5.86E-2)', 'GO:0002931:response to ischemia (qval5.83E-2)', 'GO:0031646:positive regulation of neurological system process (qval5.84E-2)', 'GO:0051648:vesicle localization (qval5.82E-2)', 'GO:0042221:response to chemical (qval5.89E-2)', 'GO:0031503:protein-containing complex localization (qval5.95E-2)', 'GO:0031946:regulation of glucocorticoid biosynthetic process (qval5.95E-2)', 'GO:0099174:regulation of presynapse organization (qval6.14E-2)', 'GO:0030003:cellular cation homeostasis (qval6.31E-2)', 'GO:0055065:metal ion homeostasis (qval6.36E-2)', 'GO:0046885:regulation of hormone biosynthetic process (qval6.54E-2)', 'GO:0071495:cellular response to endogenous stimulus (qval6.54E-2)']</t>
        </is>
      </c>
      <c r="V6" s="3">
        <f>hyperlink("https://spiral.technion.ac.il/results/MTAwMDA2Ng==/5/GOResultsFUNCTION","link")</f>
        <v/>
      </c>
      <c r="W6" t="inlineStr">
        <is>
          <t>['GO:0005515:protein binding (qval2.43E-5)', 'GO:0005516:calmodulin binding (qval8.39E-4)', 'GO:0035254:glutamate receptor binding (qval1.48E-3)', 'GO:0000149:SNARE binding (qval2.6E-3)', 'GO:0030276:clathrin binding (qval1.35E-2)', 'GO:0035256:G protein-coupled glutamate receptor binding (qval2.57E-2)', 'GO:0046872:metal ion binding (qval2.34E-2)', 'GO:0019899:enzyme binding (qval2.08E-2)', 'GO:0005509:calcium ion binding (qval2.13E-2)', 'GO:0042578:phosphoric ester hydrolase activity (qval2.12E-2)', 'GO:0043169:cation binding (qval2.51E-2)', 'GO:0008179:adenylate cyclase binding (qval2.49E-2)', 'GO:0005102:signaling receptor binding (qval4.69E-2)', 'GO:0031800:type 3 metabotropic glutamate receptor binding (qval4.85E-2)', 'GO:0019904:protein domain specific binding (qval5E-2)', 'GO:0008022:protein C-terminus binding (qval4.8E-2)', 'GO:0004721:phosphoprotein phosphatase activity (qval5.62E-2)', 'GO:0033192:calmodulin-dependent protein phosphatase activity (qval6.26E-2)', 'GO:0016791:phosphatase activity (qval6.23E-2)', 'GO:0008092:cytoskeletal protein binding (qval7.15E-2)', 'GO:0003779:actin binding (qval6.89E-2)', 'GO:0017075:syntaxin-1 binding (qval6.81E-2)', 'GO:0003785:actin monomer binding (qval6.51E-2)', 'GO:0005234:extracellularly glutamate-gated ion channel activity (qval7.02E-2)', 'GO:0015662:ATPase activity, coupled to transmembrane movement of ions, phosphorylative mechanism (qval9.08E-2)', 'GO:0097110:scaffold protein binding (qval8.73E-2)', 'GO:0004723:calcium-dependent protein serine/threonine phosphatase activity (qval8.71E-2)', 'GO:0046875:ephrin receptor binding (qval8.91E-2)', 'GO:0005488:binding (qval9.17E-2)', 'GO:0030235:nitric-oxide synthase regulator activity (qval1.04E-1)', 'GO:0019905:syntaxin binding (qval1.04E-1)', 'GO:0048306:calcium-dependent protein binding (qval1.21E-1)']</t>
        </is>
      </c>
      <c r="X6" s="3">
        <f>hyperlink("https://spiral.technion.ac.il/results/MTAwMDA2Ng==/5/GOResultsCOMPONENT","link")</f>
        <v/>
      </c>
      <c r="Y6" t="inlineStr">
        <is>
          <t>['GO:0044456:synapse part (qval2.36E-19)', 'GO:0045202:synapse (qval1.68E-19)', 'GO:0098978:glutamatergic synapse (qval4.67E-19)', 'GO:0097458:neuron part (qval2.41E-15)', 'GO:0014069:postsynaptic density (qval1.84E-10)', 'GO:0099572:postsynaptic specialization (qval2.06E-10)', 'GO:0042995:cell projection (qval3.13E-8)', 'GO:0030658:transport vesicle membrane (qval3.64E-8)', 'GO:0043005:neuron projection (qval7.37E-8)', 'GO:0030054:cell junction (qval1.02E-7)', 'GO:0120025:plasma membrane bounded cell projection (qval1.08E-7)', 'GO:0099501:exocytic vesicle membrane (qval1.71E-7)', 'GO:0030672:synaptic vesicle membrane (qval1.58E-7)', 'GO:0120038:plasma membrane bounded cell projection part (qval1.11E-6)', 'GO:0044463:cell projection part (qval1.03E-6)', 'GO:0005886:plasma membrane (qval1.04E-6)', 'GO:0016020:membrane (qval2.24E-6)', 'GO:1902495:transmembrane transporter complex (qval4.85E-6)', 'GO:0099522:region of cytosol (qval4.68E-6)', 'GO:0012506:vesicle membrane (qval6.85E-6)', 'GO:1990351:transporter complex (qval6.53E-6)', 'GO:0098685:Schaffer collateral - CA1 synapse (qval8.83E-6)', 'GO:0060076:excitatory synapse (qval9.84E-6)', 'GO:0098794:postsynapse (qval1.09E-5)', 'GO:0099699:integral component of synaptic membrane (qval1.18E-5)', 'GO:0044433:cytoplasmic vesicle part (qval1.28E-5)', 'GO:0034702:ion channel complex (qval1.71E-5)', 'GO:0030659:cytoplasmic vesicle membrane (qval1.73E-5)', 'GO:0008328:ionotropic glutamate receptor complex (qval1.74E-5)', 'GO:0043197:dendritic spine (qval2.08E-5)', 'GO:0099240:intrinsic component of synaptic membrane (qval2.06E-5)', 'GO:0033267:axon part (qval2.53E-5)', 'GO:0044309:neuron spine (qval2.49E-5)', 'GO:0098878:neurotransmitter receptor complex (qval2.84E-5)', 'GO:0030426:growth cone (qval3.19E-5)', 'GO:0070382:exocytic vesicle (qval4.18E-5)', 'GO:0030427:site of polarized growth (qval4.07E-5)', 'GO:0099060:integral component of postsynaptic specialization membrane (qval4.13E-5)', 'GO:0098948:intrinsic component of postsynaptic specialization membrane (qval5.93E-5)', 'GO:0005955:calcineurin complex (qval5.92E-5)', 'GO:0099061:integral component of postsynaptic density membrane (qval6.02E-5)', 'GO:0034703:cation channel complex (qval6.77E-5)', 'GO:0099146:intrinsic component of postsynaptic density membrane (qval9.41E-5)', 'GO:0044459:plasma membrane part (qval9.32E-5)', 'GO:0030133:transport vesicle (qval2.22E-4)', 'GO:0099523:presynaptic cytosol (qval2.48E-4)', 'GO:0097060:synaptic membrane (qval2.58E-4)', 'GO:0043025:neuronal cell body (qval4.54E-4)', 'GO:0044297:cell body (qval4.56E-4)', 'GO:0044464:cell part (qval6.25E-4)', 'GO:0099055:integral component of postsynaptic membrane (qval7.19E-4)', 'GO:0044444:cytoplasmic part (qval7.59E-4)', 'GO:0043198:dendritic shaft (qval8.55E-4)', 'GO:0099056:integral component of presynaptic membrane (qval8.48E-4)', 'GO:0098936:intrinsic component of postsynaptic membrane (qval9.41E-4)', 'GO:0008021:synaptic vesicle (qval9.59E-4)', 'GO:0098889:intrinsic component of presynaptic membrane (qval1.41E-3)', 'GO:0030285:integral component of synaptic vesicle membrane (qval2.54E-3)', 'GO:0044295:axonal growth cone (qval2.5E-3)', 'GO:0098797:plasma membrane protein complex (qval3.39E-3)', 'GO:0099503:secretory vesicle (qval4.35E-3)', 'GO:0098805:whole membrane (qval4.5E-3)', 'GO:0098982:GABA-ergic synapse (qval5.75E-3)', 'GO:0030315:T-tubule (qval8.09E-3)', 'GO:0044445:cytosolic part (qval8.76E-3)', 'GO:0099524:postsynaptic cytosol (qval8.64E-3)', 'GO:0098563:intrinsic component of synaptic vesicle membrane (qval8.73E-3)', 'GO:0032281:AMPA glutamate receptor complex (qval1.05E-2)', 'GO:0043202:lysosomal lumen (qval1.04E-2)', 'GO:0005737:cytoplasm (qval1.03E-2)', 'GO:0098802:plasma membrane receptor complex (qval1.02E-2)', 'GO:0030424:axon (qval1.01E-2)', 'GO:0005829:cytosol (qval1.12E-2)', 'GO:0098984:neuron to neuron synapse (qval1.18E-2)', 'GO:0098796:membrane protein complex (qval1.22E-2)', 'GO:0099568:cytoplasmic region (qval1.43E-2)', 'GO:0098688:parallel fiber to Purkinje cell synapse (qval1.51E-2)', 'GO:0098588:bounding membrane of organelle (qval1.55E-2)', 'GO:0008076:voltage-gated potassium channel complex (qval1.58E-2)', 'GO:0045211:postsynaptic membrane (qval1.7E-2)', 'GO:0031301:integral component of organelle membrane (qval1.85E-2)', 'GO:0031226:intrinsic component of plasma membrane (qval1.93E-2)', 'GO:0044306:neuron projection terminus (qval1.99E-2)', 'GO:0005775:vacuolar lumen (qval2.03E-2)', 'GO:0031410:cytoplasmic vesicle (qval2.17E-2)', 'GO:0043231:intracellular membrane-bounded organelle (qval2.24E-2)', 'GO:0097708:intracellular vesicle (qval2.23E-2)', 'GO:0098590:plasma membrane region (qval2.21E-2)']</t>
        </is>
      </c>
      <c r="Z6" t="inlineStr">
        <is>
          <t>[{33, 6, 8, 9, 10, 13, 14, 24, 27}, {2, 35, 36, 5, 11, 16, 20, 25, 28}]</t>
        </is>
      </c>
    </row>
    <row r="7">
      <c r="A7" s="1" t="n">
        <v>6</v>
      </c>
      <c r="B7" t="n">
        <v>37560</v>
      </c>
      <c r="C7" t="n">
        <v>917</v>
      </c>
      <c r="D7" t="n">
        <v>37</v>
      </c>
      <c r="E7" t="n">
        <v>276</v>
      </c>
      <c r="F7" t="n">
        <v>557</v>
      </c>
      <c r="G7" t="n">
        <v>22</v>
      </c>
      <c r="H7" t="n">
        <v>1332</v>
      </c>
      <c r="I7" t="n">
        <v>57</v>
      </c>
      <c r="J7" s="2" t="n">
        <v>-440.1004767284403</v>
      </c>
      <c r="K7" t="n">
        <v>0.5690271838676089</v>
      </c>
      <c r="L7" t="inlineStr">
        <is>
          <t>0610012G03Rik,1110008P14Rik,3110035E14Rik,3110039M20Rik,Acap3,Add2,Adgrb2,Agmat,Ak5,Akap6,Aldoa,Anks1b,Ano3,Anxa7,Ap1s1,Ap2m1,Arf3,Arhgap32,Arhgap33,Arhgap39,Arhgef7,Armcx2,Atl1,Atp1a1,Atp5d,Atp6ap2,Atp6v0a1,Atp6v0b,Atp6v1b2,Atp6v1c1,Atp6v1d,Atp6v1e1,Atp6v1g1,B3gat3,Baiap2,Bex2,C2cd2l,Cacnb3,Calm1,Calm2,Calm3,Camk1d,Camk4,Camkv,Capza2,Cck,Cdk5r2,Celf3,Celf5,Chn1,Chrd,Clstn1,Cnr1,Cox14,Cox8a,Cplx2,Cpne4,Cpne6,Crls1,Crym,Ctbp1,Ctnnb1,Ctxn1,Cyfip2,Cyp46a1,D430041D05Rik,Dclk1,Diras2,Dlg2,Dlg4,Dnajc30,Dnm1,Dynll1,Egr1,Eif4a1,Emc2,Enc1,Eno2,Epn1,Erc2,Eri3,Evl,Fam131a,Fam49a,Fkbp1a,Fmnl1,Frrs1l,Gas7,Gda,Gls,Gm10080,Gm10131,Gm10419,Gm15690,Gm16089,Gm37969,Gm5883,Gm5915,Gm6075,Gm6788,Gm6946,Gm6990,Gm7833,Gng13,Gng3,Gpm6a,Grasp,Gria2,Gria3,Grin2a,Herc1,Hk1,Homer1,Hsbp1,Hspa8,Icam5,Ids,Islr2,Itpka,Jph3,Kalrn,Kcnip2,Kcnj3,Khdrbs3,Klc1,Klhl2,Limd2,Lingo1,Lmo7,Lpcat4,Lsm14b,Ly6h,Map2k1,Map2k4,Mapk1,Mapk10,Mapre3,Mboat7,Meg3,Mgst3,Mical2,Mkl2,Mmd,Mmp17,Mpp2,Mpp3,Mtfp1,Mtpn,Naa38,Ncdn,Nckap1,Nell2,Neto1,Nme1,Npdc1,Nptn,Nptx1,Nptxr,Nrgn,Nrxn1,Nrxn3,Ociad1,Ola1,Olfm1,Opcml,Oscar,Pcdh1,Pde1a,Pfn2,Pgm2l1,Phyhip,Pik3r2,Pip5k1c,Pja2,Pknox2,Plcb1,Pld3,Plk2,Plppr2,Plppr4,Ppfia2,Ppp3cb,Ppp3r1,Prdm15,Prkar1b,Prkcb,Prnp,Prrt1,Psap,Psd,Psd3,Ptk2b,Ptms,Ptprj,Ptprn,Ptprs,R3hdm4,RP23-427I4.2,RP23-444K20.5,RP23-55G19.3,Rab2a,Rab6b,Rap1gap2,Rap2a,Rasgef1a,Rbbp7,Rbfox2,Reps2,Rimbp2,Rims1,Rnf112,Rnf44,Rock2,Rtn1,Rtn3,Ryr2,Scg5,Selenow,Serinc1,Sh3bp1,Sh3gl2,Skp1a,Slc17a7,Slc22a17,Slc30a3,Slc39a10,Slc6a17,Slitrk1,Smim13,Snap25,Snap47,Snap91,Snca,Snhg11,Snx10,Sorbs2,Spock1,Sptan1,Sst,Stmn1,Stmn3,Stum,Sub1,Sv2b,Syn1,Syn2,Syngr1,Synpo,Syt1,Syt13,Syt5,Tbr1,Tfdp1,Timm8b,Tmem158,Tmsb4x,Tomm20,Tpm1,Trim9,Tuba4a,Tubb5,Tusc3,Ubb,Ube2e2,Ube2ql1,Uchl1,Unc13a,Vamp2,Vps50,Wasf1,Ythdf3,Ywhag,Ywhah,Ywhaz,Zbtb18,Zfp365</t>
        </is>
      </c>
      <c r="M7" t="inlineStr">
        <is>
          <t>[(3, 2), (3, 5), (3, 25), (3, 35), (6, 2), (6, 5), (6, 25), (6, 35), (7, 2), (7, 5), (7, 25), (7, 35), (8, 2), (9, 2), (9, 5), (9, 25), (9, 35), (10, 2), (10, 5), (10, 25), (10, 35), (11, 25), (12, 2), (12, 5), (12, 25), (13, 2), (13, 5), (13, 25), (14, 2), (14, 5), (14, 25), (14, 35), (18, 2), (18, 5), (18, 25), (18, 35), (19, 2), (21, 2), (21, 5), (21, 25), (22, 2), (22, 5), (22, 25), (23, 2), (23, 5), (23, 25), (24, 2), (24, 5), (24, 25), (24, 35), (27, 2), (27, 5), (27, 25), (27, 35), (33, 2), (33, 5), (33, 25)]</t>
        </is>
      </c>
      <c r="N7" t="n">
        <v>6877</v>
      </c>
      <c r="O7" t="n">
        <v>0.5</v>
      </c>
      <c r="P7" t="n">
        <v>0.95</v>
      </c>
      <c r="Q7" t="n">
        <v>3</v>
      </c>
      <c r="R7" t="n">
        <v>10000</v>
      </c>
      <c r="S7" t="inlineStr">
        <is>
          <t>03/03/2024, 14:09:58</t>
        </is>
      </c>
      <c r="T7" s="3">
        <f>hyperlink("https://spiral.technion.ac.il/results/MTAwMDA2Ng==/6/GOResultsPROCESS","link")</f>
        <v/>
      </c>
      <c r="U7" t="inlineStr">
        <is>
          <t>['GO:0050804:modulation of chemical synaptic transmission (qval1.86E-22)', 'GO:0099177:regulation of trans-synaptic signaling (qval1.01E-22)', 'GO:0065008:regulation of biological quality (qval1.67E-19)', 'GO:0048167:regulation of synaptic plasticity (qval3.15E-16)', 'GO:0051128:regulation of cellular component organization (qval1.56E-15)', 'GO:0051179:localization (qval4.17E-15)', 'GO:0051049:regulation of transport (qval2.34E-12)', 'GO:0051234:establishment of localization (qval2.53E-12)', 'GO:0006810:transport (qval9.02E-12)', 'GO:0032879:regulation of localization (qval8.73E-12)', 'GO:0050806:positive regulation of synaptic transmission (qval5.75E-11)', 'GO:0099643:signal release from synapse (qval6.24E-11)', 'GO:0030030:cell projection organization (qval8.62E-11)', 'GO:0016043:cellular component organization (qval9.18E-11)', 'GO:0071840:cellular component organization or biogenesis (qval1.03E-10)', 'GO:0120035:regulation of plasma membrane bounded cell projection organization (qval2.02E-10)', 'GO:0023051:regulation of signaling (qval2.12E-10)', 'GO:0050808:synapse organization (qval2.35E-10)', 'GO:0031344:regulation of cell projection organization (qval2.43E-10)', 'GO:0098693:regulation of synaptic vesicle cycle (qval2.71E-10)', 'GO:0099003:vesicle-mediated transport in synapse (qval2.6E-10)', 'GO:0010646:regulation of cell communication (qval3.63E-10)', 'GO:0060341:regulation of cellular localization (qval3.64E-10)', 'GO:0051641:cellular localization (qval4.05E-10)', 'GO:0099072:regulation of postsynaptic membrane neurotransmitter receptor levels (qval5.48E-10)', 'GO:0048168:regulation of neuronal synaptic plasticity (qval9.95E-10)', 'GO:0017156:calcium ion regulated exocytosis (qval1.51E-9)', 'GO:0051649:establishment of localization in cell (qval1.53E-9)', 'GO:0050807:regulation of synapse organization (qval2.29E-9)', 'GO:0097479:synaptic vesicle localization (qval2.8E-9)', 'GO:0035418:protein localization to synapse (qval3.28E-9)', 'GO:0051960:regulation of nervous system development (qval2.27E-8)', 'GO:0010975:regulation of neuron projection development (qval2.52E-8)', 'GO:0031503:protein-containing complex localization (qval2.56E-8)', 'GO:0023061:signal release (qval3.05E-8)', 'GO:0050794:regulation of cellular process (qval5.28E-8)', 'GO:0097120:receptor localization to synapse (qval6E-8)', 'GO:0045055:regulated exocytosis (qval7.34E-8)', 'GO:0022898:regulation of transmembrane transporter activity (qval7.53E-8)', 'GO:0099537:trans-synaptic signaling (qval1.02E-7)', 'GO:0045664:regulation of neuron differentiation (qval1E-7)', 'GO:0016079:synaptic vesicle exocytosis (qval1.02E-7)', 'GO:0120039:plasma membrane bounded cell projection morphogenesis (qval1.15E-7)', 'GO:0060627:regulation of vesicle-mediated transport (qval1.23E-7)', 'GO:0099536:synaptic signaling (qval1.25E-7)', 'GO:0051668:localization within membrane (qval1.29E-7)', 'GO:0032409:regulation of transporter activity (qval1.28E-7)', 'GO:0032940:secretion by cell (qval1.46E-7)', 'GO:0098916:anterograde trans-synaptic signaling (qval1.44E-7)', 'GO:0007268:chemical synaptic transmission (qval1.42E-7)', 'GO:0060291:long-term synaptic potentiation (qval1.42E-7)', 'GO:0048858:cell projection morphogenesis (qval1.4E-7)', 'GO:0051648:vesicle localization (qval1.51E-7)', 'GO:0032412:regulation of ion transmembrane transporter activity (qval1.83E-7)', 'GO:0046903:secretion (qval1.88E-7)', 'GO:0065009:regulation of molecular function (qval2.62E-7)', 'GO:0099175:regulation of postsynapse organization (qval3.18E-7)', 'GO:0048812:neuron projection morphogenesis (qval3.92E-7)', 'GO:0065007:biological regulation (qval4.74E-7)', 'GO:0032990:cell part morphogenesis (qval4.8E-7)', 'GO:0043254:regulation of protein complex assembly (qval5.35E-7)', 'GO:0007269:neurotransmitter secretion (qval5.37E-7)', 'GO:0050789:regulation of biological process (qval6.19E-7)', 'GO:0044087:regulation of cellular component biogenesis (qval6.54E-7)', 'GO:0032271:regulation of protein polymerization (qval6.69E-7)', 'GO:1903539:protein localization to postsynaptic membrane (qval8.17E-7)', 'GO:0050767:regulation of neurogenesis (qval9.6E-7)', 'GO:0043269:regulation of ion transport (qval9.9E-7)', 'GO:0060284:regulation of cell development (qval9.94E-7)', 'GO:0120036:plasma membrane bounded cell projection organization (qval1.13E-6)', 'GO:0016192:vesicle-mediated transport (qval1.12E-6)', 'GO:0006836:neurotransmitter transport (qval1.36E-6)', 'GO:0044093:positive regulation of molecular function (qval1.36E-6)', 'GO:1904062:regulation of cation transmembrane transport (qval1.44E-6)', 'GO:0006887:exocytosis (qval1.43E-6)', 'GO:0048169:regulation of long-term neuronal synaptic plasticity (qval1.58E-6)', 'GO:0007610:behavior (qval1.69E-6)', 'GO:0048489:synaptic vesicle transport (qval1.9E-6)', 'GO:0097480:establishment of synaptic vesicle localization (qval1.88E-6)', 'GO:0007611:learning or memory (qval1.92E-6)', 'GO:1902903:regulation of supramolecular fiber organization (qval1.93E-6)', 'GO:0050890:cognition (qval2.05E-6)', 'GO:0008104:protein localization (qval2.93E-6)', 'GO:2000463:positive regulation of excitatory postsynaptic potential (qval2.94E-6)', 'GO:0022604:regulation of cell morphogenesis (qval3.26E-6)', 'GO:0017158:regulation of calcium ion-dependent exocytosis (qval3.26E-6)', 'GO:0007267:cell-cell signaling (qval4.11E-6)', 'GO:0033036:macromolecule localization (qval4.13E-6)', 'GO:0051130:positive regulation of cellular component organization (qval4.3E-6)', 'GO:1900449:regulation of glutamate receptor signaling pathway (qval4.57E-6)', 'GO:0046907:intracellular transport (qval5.6E-6)', 'GO:2001257:regulation of cation channel activity (qval6.72E-6)', 'GO:0042592:homeostatic process (qval7.65E-6)', 'GO:0010038:response to metal ion (qval8.36E-6)', 'GO:0110053:regulation of actin filament organization (qval8.73E-6)', 'GO:0034765:regulation of ion transmembrane transport (qval9.38E-6)', 'GO:0023052:signaling (qval1.07E-5)', 'GO:0007613:memory (qval1.17E-5)', 'GO:0008064:regulation of actin polymerization or depolymerization (qval1.19E-5)', 'GO:1902600:proton transmembrane transport (qval1.22E-5)', 'GO:0071248:cellular response to metal ion (qval1.23E-5)', 'GO:0030832:regulation of actin filament length (qval1.41E-5)', 'GO:0051239:regulation of multicellular organismal process (qval1.4E-5)', 'GO:1903421:regulation of synaptic vesicle recycling (qval1.4E-5)', 'GO:0051650:establishment of vesicle localization (qval1.81E-5)', 'GO:0001505:regulation of neurotransmitter levels (qval1.83E-5)', 'GO:0016082:synaptic vesicle priming (qval1.82E-5)', 'GO:0051493:regulation of cytoskeleton organization (qval1.87E-5)', 'GO:0031175:neuron projection development (qval1.91E-5)', 'GO:0099601:regulation of neurotransmitter receptor activity (qval1.93E-5)', 'GO:0048488:synaptic vesicle endocytosis (qval1.93E-5)', 'GO:0140238:presynaptic endocytosis (qval1.92E-5)', 'GO:0032535:regulation of cellular component size (qval1.98E-5)', 'GO:0030833:regulation of actin filament polymerization (qval2.28E-5)', 'GO:0048522:positive regulation of cellular process (qval2.31E-5)', 'GO:0032970:regulation of actin filament-based process (qval2.34E-5)', 'GO:0007399:nervous system development (qval3.73E-5)', 'GO:0034762:regulation of transmembrane transport (qval4.11E-5)', 'GO:1900242:regulation of synaptic vesicle endocytosis (qval4.13E-5)', 'GO:0044089:positive regulation of cellular component biogenesis (qval5.24E-5)', 'GO:0098815:modulation of excitatory postsynaptic potential (qval5.3E-5)', 'GO:0032272:negative regulation of protein polymerization (qval6E-5)', 'GO:0140029:exocytic process (qval6.67E-5)', 'GO:0061024:membrane organization (qval6.8E-5)', 'GO:0071241:cellular response to inorganic substance (qval6.92E-5)', 'GO:0031644:regulation of neurological system process (qval7.3E-5)', 'GO:0006897:endocytosis (qval7.58E-5)', 'GO:1903530:regulation of secretion by cell (qval8.38E-5)', 'GO:0051050:positive regulation of transport (qval8.7E-5)', 'GO:1903305:regulation of regulated secretory pathway (qval9.62E-5)', 'GO:0099645:neurotransmitter receptor localization to postsynaptic specialization membrane (qval9.75E-5)', 'GO:0099633:protein localization to postsynaptic specialization membrane (qval9.68E-5)', 'GO:0048878:chemical homeostasis (qval9.88E-5)', 'GO:0032989:cellular component morphogenesis (qval1.11E-4)', 'GO:0010035:response to inorganic substance (qval1.16E-4)', 'GO:0031646:positive regulation of neurological system process (qval1.28E-4)', 'GO:0009987:cellular process (qval1.39E-4)', 'GO:0022607:cellular component assembly (qval1.5E-4)', 'GO:0098657:import into cell (qval1.51E-4)', 'GO:0033043:regulation of organelle organization (qval1.79E-4)', 'GO:1902991:regulation of amyloid precursor protein catabolic process (qval1.79E-4)', 'GO:0060314:regulation of ryanodine-sensitive calcium-release channel activity (qval1.82E-4)', 'GO:0050801:ion homeostasis (qval1.9E-4)', 'GO:0048518:positive regulation of biological process (qval1.9E-4)', 'GO:0031346:positive regulation of cell projection organization (qval2.06E-4)', 'GO:0032956:regulation of actin cytoskeleton organization (qval2.96E-4)', 'GO:0051656:establishment of organelle localization (qval3.07E-4)', 'GO:0097091:synaptic vesicle clustering (qval3.08E-4)', 'GO:0090066:regulation of anatomical structure size (qval3.12E-4)', 'GO:2000026:regulation of multicellular organismal development (qval3.48E-4)', 'GO:0010647:positive regulation of cell communication (qval3.47E-4)', 'GO:0017157:regulation of exocytosis (qval3.63E-4)', 'GO:0023056:positive regulation of signaling (qval3.86E-4)', 'GO:0007154:cell communication (qval4.01E-4)', 'GO:0042391:regulation of membrane potential (qval4.16E-4)', 'GO:0043933:protein-containing complex subunit organization (qval4.15E-4)', 'GO:0010976:positive regulation of neuron projection development (qval4.14E-4)', 'GO:0030834:regulation of actin filament depolymerization (qval4.27E-4)', 'GO:0098662:inorganic cation transmembrane transport (qval4.37E-4)', 'GO:0019725:cellular homeostasis (qval4.66E-4)', 'GO:0031334:positive regulation of protein complex assembly (qval4.72E-4)', 'GO:0051046:regulation of secretion (qval4.82E-4)', 'GO:0099563:modification of synaptic structure (qval4.99E-4)', 'GO:0051640:organelle localization (qval5.24E-4)', 'GO:0051279:regulation of release of sequestered calcium ion into cytosol (qval5.29E-4)', 'GO:0045184:establishment of protein localization (qval5.41E-4)', 'GO:0098660:inorganic ion transmembrane transport (qval5.65E-4)', 'GO:0010522:regulation of calcium ion transport into cytosol (qval5.72E-4)', 'GO:0055080:cation homeostasis (qval5.91E-4)', 'GO:0043085:positive regulation of catalytic activity (qval5.92E-4)', 'GO:0045666:positive regulation of neuron differentiation (qval6.44E-4)', 'GO:0051962:positive regulation of nervous system development (qval6.52E-4)', 'GO:0010959:regulation of metal ion transport (qval6.6E-4)', 'GO:0006796:phosphate-containing compound metabolic process (qval7.07E-4)', 'GO:0098771:inorganic ion homeostasis (qval7.82E-4)', 'GO:0030003:cellular cation homeostasis (qval8.48E-4)', 'GO:0055082:cellular chemical homeostasis (qval8.5E-4)', 'GO:0009205:purine ribonucleoside triphosphate metabolic process (qval9.41E-4)', 'GO:0006793:phosphorus metabolic process (qval9.37E-4)', 'GO:0050793:regulation of developmental process (qval9.58E-4)', 'GO:0048791:calcium ion-regulated exocytosis of neurotransmitter (qval9.6E-4)', 'GO:0030837:negative regulation of actin filament polymerization (qval9.62E-4)', 'GO:0014059:regulation of dopamine secretion (qval9.89E-4)', 'GO:0010469:regulation of signaling receptor activity (qval1.03E-3)', 'GO:0009199:ribonucleoside triphosphate metabolic process (qval1.09E-3)', 'GO:0098655:cation transmembrane transport (qval1.11E-3)', 'GO:0006873:cellular ion homeostasis (qval1.16E-3)', 'GO:0050769:positive regulation of neurogenesis (qval1.23E-3)', 'GO:0046034:ATP metabolic process (qval1.25E-3)', 'GO:0032386:regulation of intracellular transport (qval1.27E-3)', 'GO:0031333:negative regulation of protein complex assembly (qval1.27E-3)', 'GO:0009144:purine nucleoside triphosphate metabolic process (qval1.34E-3)', 'GO:0007409:axonogenesis (qval1.33E-3)', 'GO:0065003:protein-containing complex assembly (qval1.38E-3)', 'GO:0009167:purine ribonucleoside monophosphate metabolic process (qval1.49E-3)', 'GO:0006996:organelle organization (qval1.49E-3)', 'GO:0022603:regulation of anatomical structure morphogenesis (qval1.55E-3)', 'GO:0009126:purine nucleoside monophosphate metabolic process (qval1.55E-3)', 'GO:0044057:regulation of system process (qval2.11E-3)', 'GO:0051592:response to calcium ion (qval2.16E-3)', 'GO:0016310:phosphorylation (qval2.22E-3)', 'GO:0099010:modification of postsynaptic structure (qval2.3E-3)', 'GO:0055065:metal ion homeostasis (qval2.39E-3)', 'GO:0009161:ribonucleoside monophosphate metabolic process (qval2.78E-3)', 'GO:0010720:positive regulation of cell development (qval2.8E-3)', 'GO:0032502:developmental process (qval2.82E-3)', 'GO:0009141:nucleoside triphosphate metabolic process (qval2.89E-3)', 'GO:0010769:regulation of cell morphogenesis involved in differentiation (qval2.93E-3)', 'GO:1903169:regulation of calcium ion transmembrane transport (qval3.02E-3)', 'GO:0050790:regulation of catalytic activity (qval3.24E-3)', 'GO:2000300:regulation of synaptic vesicle exocytosis (qval3.29E-3)', 'GO:1902904:negative regulation of supramolecular fiber organization (qval3.48E-3)', 'GO:0046928:regulation of neurotransmitter secretion (qval3.52E-3)', 'GO:0007265:Ras protein signal transduction (qval3.51E-3)', 'GO:0045595:regulation of cell differentiation (qval3.55E-3)', 'GO:1990778:protein localization to cell periphery (qval3.88E-3)', 'GO:0009123:nucleoside monophosphate metabolic process (qval4.16E-3)', 'GO:1902803:regulation of synaptic vesicle transport (qval4.2E-3)', 'GO:0006875:cellular metal ion homeostasis (qval4.27E-3)', 'GO:0035556:intracellular signal transduction (qval4.28E-3)', 'GO:0051966:regulation of synaptic transmission, glutamatergic (qval4.34E-3)', 'GO:0051693:actin filament capping (qval4.38E-3)', 'GO:0099150:regulation of postsynaptic specialization assembly (qval4.54E-3)', 'GO:0150052:regulation of postsynapse assembly (qval4.52E-3)', 'GO:0034613:cellular protein localization (qval4.53E-3)', 'GO:0060440:trachea formation (qval4.56E-3)', 'GO:0051282:regulation of sequestering of calcium ion (qval4.91E-3)', 'GO:1901019:regulation of calcium ion transmembrane transporter activity (qval4.94E-3)', 'GO:0048583:regulation of response to stimulus (qval5.04E-3)', 'GO:0070727:cellular macromolecule localization (qval5.26E-3)', 'GO:0007264:small GTPase mediated signal transduction (qval5.3E-3)', 'GO:0010817:regulation of hormone levels (qval6.65E-3)', 'GO:1902430:negative regulation of amyloid-beta formation (qval6.75E-3)', 'GO:0098881:exocytic insertion of neurotransmitter receptor to plasma membrane (qval6.98E-3)', 'GO:0098967:exocytic insertion of neurotransmitter receptor to postsynaptic membrane (qval6.95E-3)', 'GO:0035864:response to potassium ion (qval6.92E-3)', 'GO:0035865:cellular response to potassium ion (qval6.89E-3)', 'GO:0051588:regulation of neurotransmitter transport (qval7.04E-3)', 'GO:1902905:positive regulation of supramolecular fiber organization (qval7.01E-3)', 'GO:0099174:regulation of presynapse organization (qval7.02E-3)', 'GO:1902003:regulation of amyloid-beta formation (qval6.99E-3)', 'GO:0016050:vesicle organization (qval7.04E-3)', 'GO:0051240:positive regulation of multicellular organismal process (qval7.38E-3)', 'GO:0051261:protein depolymerization (qval7.84E-3)', 'GO:0007215:glutamate receptor signaling pathway (qval7.81E-3)', 'GO:0050905:neuromuscular process (qval7.92E-3)', 'GO:0050885:neuromuscular process controlling balance (qval8.03E-3)', 'GO:1905475:regulation of protein localization to membrane (qval8.08E-3)', 'GO:0030100:regulation of endocytosis (qval8.43E-3)', 'GO:0007616:long-term memory (qval8.66E-3)', 'GO:0048731:system development (qval8.68E-3)', 'GO:0032880:regulation of protein localization (qval8.67E-3)', 'GO:0099170:postsynaptic modulation of chemical synaptic transmission (qval9.19E-3)', 'GO:0072507:divalent inorganic cation homeostasis (qval9.22E-3)', 'GO:0042493:response to drug (qval9.57E-3)', 'GO:0030835:negative regulation of actin filament depolymerization (qval9.53E-3)', 'GO:1901879:regulation of protein depolymerization (qval9.83E-3)', 'GO:0051924:regulation of calcium ion transport (qval9.94E-3)', 'GO:0050773:regulation of dendrite development (qval1.05E-2)', 'GO:1902992:negative regulation of amyloid precursor protein catabolic process (qval1.07E-2)', 'GO:0050433:regulation of catecholamine secretion (qval1.17E-2)', 'GO:0007416:synapse assembly (qval1.17E-2)', 'GO:0051492:regulation of stress fiber assembly (qval1.17E-2)', 'GO:0060998:regulation of dendritic spine development (qval1.17E-2)', 'GO:0006886:intracellular protein transport (qval1.19E-2)', 'GO:0050848:regulation of calcium-mediated signaling (qval1.24E-2)', 'GO:0009142:nucleoside triphosphate biosynthetic process (qval1.23E-2)', 'GO:0055074:calcium ion homeostasis (qval1.25E-2)', 'GO:0009966:regulation of signal transduction (qval1.27E-2)', 'GO:0098885:modification of postsynaptic actin cytoskeleton (qval1.27E-2)', 'GO:0006812:cation transport (qval1.29E-2)', 'GO:0034220:ion transmembrane transport (qval1.34E-2)', 'GO:0072503:cellular divalent inorganic cation homeostasis (qval1.46E-2)', 'GO:0051495:positive regulation of cytoskeleton organization (qval1.55E-2)', 'GO:0099173:postsynapse organization (qval1.54E-2)', 'GO:0051494:negative regulation of cytoskeleton organization (qval1.54E-2)', 'GO:0001956:positive regulation of neurotransmitter secretion (qval1.65E-2)', 'GO:0045453:bone resorption (qval1.64E-2)', 'GO:0097484:dendrite extension (qval1.68E-2)', 'GO:0048588:developmental cell growth (qval1.71E-2)', 'GO:0019637:organophosphate metabolic process (qval1.8E-2)', 'GO:0106027:neuron projection organization (qval1.84E-2)', 'GO:1903861:positive regulation of dendrite extension (qval1.88E-2)', 'GO:0010738:regulation of protein kinase A signaling (qval1.87E-2)', 'GO:0072657:protein localization to membrane (qval1.91E-2)', 'GO:0051345:positive regulation of hydrolase activity (qval1.97E-2)', 'GO:0071277:cellular response to calcium ion (qval1.98E-2)', 'GO:0031345:negative regulation of cell projection organization (qval2E-2)', 'GO:0051129:negative regulation of cellular component organization (qval2.01E-2)', 'GO:2000310:regulation of NMDA receptor activity (qval2.12E-2)', 'GO:0016081:synaptic vesicle docking (qval2.12E-2)', 'GO:0035493:SNARE complex assembly (qval2.12E-2)', 'GO:1900244:positive regulation of synaptic vesicle endocytosis (qval2.11E-2)', 'GO:0110020:regulation of actomyosin structure organization (qval2.18E-2)', 'GO:0051259:protein complex oligomerization (qval2.18E-2)', 'GO:0009150:purine ribonucleotide metabolic process (qval2.2E-2)', 'GO:0030838:positive regulation of actin filament polymerization (qval2.2E-2)', 'GO:0007612:learning (qval2.29E-2)', 'GO:0006811:ion transport (qval2.28E-2)', 'GO:0098609:cell-cell adhesion (qval2.35E-2)', 'GO:0006874:cellular calcium ion homeostasis (qval2.36E-2)', 'GO:0070370:cellular heat acclimation (qval2.41E-2)', 'GO:0070494:regulation of thrombin-activated receptor signaling pathway (qval2.4E-2)', 'GO:0070495:negative regulation of thrombin-activated receptor signaling pathway (qval2.39E-2)', 'GO:0048869:cellular developmental process (qval2.42E-2)', 'GO:0043624:cellular protein complex disassembly (qval2.47E-2)', 'GO:2001023:regulation of response to drug (qval2.47E-2)', 'GO:0032231:regulation of actin filament bundle assembly (qval2.46E-2)', 'GO:0032273:positive regulation of protein polymerization (qval2.45E-2)', 'GO:0001764:neuron migration (qval2.44E-2)', 'GO:0030705:cytoskeleton-dependent intracellular transport (qval2.47E-2)', 'GO:0099159:regulation of modification of postsynaptic structure (qval2.55E-2)', 'GO:0021819:layer formation in cerebral cortex (qval2.54E-2)', 'GO:0018105:peptidyl-serine phosphorylation (qval2.76E-2)', 'GO:0061001:regulation of dendritic spine morphogenesis (qval2.86E-2)', 'GO:1903859:regulation of dendrite extension (qval2.9E-2)', 'GO:0009206:purine ribonucleoside triphosphate biosynthetic process (qval2.89E-2)', 'GO:0030029:actin filament-based process (qval2.92E-2)', 'GO:0016049:cell growth (qval2.94E-2)', 'GO:0015031:protein transport (qval2.99E-2)', 'GO:0009145:purine nucleoside triphosphate biosynthetic process (qval3.05E-2)', 'GO:0048814:regulation of dendrite morphogenesis (qval3.07E-2)', 'GO:0090407:organophosphate biosynthetic process (qval3.09E-2)', 'GO:0031915:positive regulation of synaptic plasticity (qval3.1E-2)', 'GO:0099151:regulation of postsynaptic density assembly (qval3.09E-2)', 'GO:0051056:regulation of small GTPase mediated signal transduction (qval3.14E-2)', 'GO:0006163:purine nucleotide metabolic process (qval3.17E-2)', 'GO:0034249:negative regulation of cellular amide metabolic process (qval3.3E-2)', 'GO:0010970:transport along microtubule (qval3.29E-2)', 'GO:0051963:regulation of synapse assembly (qval3.32E-2)', 'GO:0009201:ribonucleoside triphosphate biosynthetic process (qval3.35E-2)', 'GO:0009259:ribonucleotide metabolic process (qval3.39E-2)', 'GO:0099111:microtubule-based transport (qval3.4E-2)', 'GO:0031338:regulation of vesicle fusion (qval3.49E-2)', 'GO:0051952:regulation of amine transport (qval3.62E-2)', 'GO:0090128:regulation of synapse maturation (qval3.7E-2)', 'GO:1903423:positive regulation of synaptic vesicle recycling (qval3.69E-2)', 'GO:0007626:locomotory behavior (qval3.79E-2)', 'GO:1905606:regulation of presynapse assembly (qval3.86E-2)', 'GO:0006165:nucleoside diphosphate phosphorylation (qval3.99E-2)', 'GO:0051099:positive regulation of binding (qval3.99E-2)', 'GO:0015672:monovalent inorganic cation transport (qval4.08E-2)', 'GO:0090170:regulation of Golgi inheritance (qval4.2E-2)', 'GO:1905445:positive regulation of clathrin coat assembly (qval4.19E-2)', 'GO:1905443:regulation of clathrin coat assembly (qval4.18E-2)', 'GO:0010286:heat acclimation (qval4.17E-2)', 'GO:0015833:peptide transport (qval4.19E-2)', 'GO:0032388:positive regulation of intracellular transport (qval4.35E-2)', 'GO:0035235:ionotropic glutamate receptor signaling pathway (qval4.34E-2)']</t>
        </is>
      </c>
      <c r="V7" s="3">
        <f>hyperlink("https://spiral.technion.ac.il/results/MTAwMDA2Ng==/6/GOResultsFUNCTION","link")</f>
        <v/>
      </c>
      <c r="W7" t="inlineStr">
        <is>
          <t>['GO:0005515:protein binding (qval4.96E-13)', 'GO:0019899:enzyme binding (qval1.08E-9)', 'GO:0019904:protein domain specific binding (qval2.03E-9)', 'GO:0044325:ion channel binding (qval1.86E-9)', 'GO:0008092:cytoskeletal protein binding (qval9.64E-8)', 'GO:0005488:binding (qval7.77E-7)', 'GO:0019901:protein kinase binding (qval7.22E-7)', 'GO:0000149:SNARE binding (qval2.03E-6)', 'GO:0019900:kinase binding (qval2.07E-6)', 'GO:0048306:calcium-dependent protein binding (qval3.87E-6)', 'GO:0035254:glutamate receptor binding (qval3.99E-6)', 'GO:0098918:structural constituent of synapse (qval2.81E-5)', 'GO:0005516:calmodulin binding (qval3.29E-5)', 'GO:0022890:inorganic cation transmembrane transporter activity (qval4.57E-5)', 'GO:0044769:ATPase activity, coupled to transmembrane movement of ions, rotational mechanism (qval4.58E-5)', 'GO:0005543:phospholipid binding (qval6.25E-5)', 'GO:0046961:proton-transporting ATPase activity, rotational mechanism (qval8.57E-5)', 'GO:0035256:G protein-coupled glutamate receptor binding (qval9.2E-5)', 'GO:0008324:cation transmembrane transporter activity (qval1.62E-4)', 'GO:0019829:cation-transporting ATPase activity (qval1.89E-4)', 'GO:0042625:ATPase coupled ion transmembrane transporter activity (qval1.8E-4)', 'GO:0022853:active ion transmembrane transporter activity (qval1.72E-4)', 'GO:0043168:anion binding (qval2.02E-4)', 'GO:0030235:nitric-oxide synthase regulator activity (qval3.16E-4)', 'GO:0030165:PDZ domain binding (qval3.08E-4)', 'GO:0036442:proton-exporting ATPase activity (qval3.06E-4)', 'GO:0003779:actin binding (qval4.31E-4)', 'GO:0050998:nitric-oxide synthase binding (qval1.1E-3)', 'GO:0005509:calcium ion binding (qval1.09E-3)', 'GO:0019905:syntaxin binding (qval1.15E-3)', 'GO:0044877:protein-containing complex binding (qval1.15E-3)', 'GO:0031800:type 3 metabotropic glutamate receptor binding (qval1.12E-3)', 'GO:0008022:protein C-terminus binding (qval1.15E-3)', 'GO:0008289:lipid binding (qval1.44E-3)', 'GO:0004683:calmodulin-dependent protein kinase activity (qval1.4E-3)', 'GO:0015399:primary active transmembrane transporter activity (qval1.81E-3)', 'GO:0015405:P-P-bond-hydrolysis-driven transmembrane transporter activity (qval1.76E-3)', 'GO:0015318:inorganic molecular entity transmembrane transporter activity (qval1.79E-3)', 'GO:0043167:ion binding (qval2.2E-3)', 'GO:0017111:nucleoside-triphosphatase activity (qval2.21E-3)', 'GO:0017075:syntaxin-1 binding (qval2.19E-3)', 'GO:0047485:protein N-terminus binding (qval3.46E-3)', 'GO:0097110:scaffold protein binding (qval3.97E-3)', 'GO:0005234:extracellularly glutamate-gated ion channel activity (qval4E-3)', 'GO:0015077:monovalent inorganic cation transmembrane transporter activity (qval4.02E-3)', 'GO:0008179:adenylate cyclase binding (qval3.96E-3)', 'GO:0005215:transporter activity (qval4.16E-3)', 'GO:0015075:ion transmembrane transporter activity (qval4.18E-3)', 'GO:0016462:pyrophosphatase activity (qval4.79E-3)', 'GO:0016817:hydrolase activity, acting on acid anhydrides (qval4.88E-3)', 'GO:0016818:hydrolase activity, acting on acid anhydrides, in phosphorus-containing anhydrides (qval4.78E-3)', 'GO:0005544:calcium-dependent phospholipid binding (qval5.17E-3)', 'GO:0022857:transmembrane transporter activity (qval5.32E-3)', 'GO:0015078:proton transmembrane transporter activity (qval5.37E-3)', 'GO:0042626:ATPase activity, coupled to transmembrane movement of substances (qval6.01E-3)', 'GO:0042802:identical protein binding (qval6.41E-3)', 'GO:0043492:ATPase activity, coupled to movement of substances (qval7.03E-3)', 'GO:0099186:structural constituent of postsynapse (qval8.03E-3)', 'GO:0030276:clathrin binding (qval9.97E-3)', 'GO:0099181:structural constituent of presynapse (qval1.2E-2)', 'GO:0098919:structural constituent of postsynaptic density (qval1.18E-2)', 'GO:0043548:phosphatidylinositol 3-kinase binding (qval1.31E-2)', 'GO:0098879:structural constituent of postsynaptic specialization (qval1.62E-2)', 'GO:0046873:metal ion transmembrane transporter activity (qval2.06E-2)', 'GO:0034237:protein kinase A regulatory subunit binding (qval2.08E-2)', 'GO:0004708:MAP kinase kinase activity (qval3.57E-2)', 'GO:0051018:protein kinase A binding (qval3.66E-2)', 'GO:0030507:spectrin binding (qval3.99E-2)', 'GO:0016301:kinase activity (qval4.22E-2)', 'GO:0034236:protein kinase A catalytic subunit binding (qval5.26E-2)', 'GO:0060090:molecular adaptor activity (qval5.53E-2)', 'GO:0004674:protein serine/threonine kinase activity (qval5.71E-2)', 'GO:0004971:AMPA glutamate receptor activity (qval5.85E-2)', 'GO:0097109:neuroligin family protein binding (qval5.78E-2)', 'GO:0098748:endocytic adaptor activity (qval5.99E-2)', 'GO:0035615:clathrin adaptor activity (qval5.91E-2)']</t>
        </is>
      </c>
      <c r="X7" s="3">
        <f>hyperlink("https://spiral.technion.ac.il/results/MTAwMDA2Ng==/6/GOResultsCOMPONENT","link")</f>
        <v/>
      </c>
      <c r="Y7" t="inlineStr">
        <is>
          <t>['GO:0044456:synapse part (qval2.49E-48)', 'GO:0045202:synapse (qval3.38E-44)', 'GO:0097458:neuron part (qval5.6E-44)', 'GO:0098978:glutamatergic synapse (qval3.5E-34)', 'GO:0042995:cell projection (qval5.9E-27)', 'GO:0043005:neuron projection (qval2.3E-25)', 'GO:0030054:cell junction (qval1.3E-24)', 'GO:0120025:plasma membrane bounded cell projection (qval1.42E-22)', 'GO:0014069:postsynaptic density (qval2.08E-22)', 'GO:0099572:postsynaptic specialization (qval3.61E-22)', 'GO:0120038:plasma membrane bounded cell projection part (qval6.49E-20)', 'GO:0044463:cell projection part (qval5.95E-20)', 'GO:0099501:exocytic vesicle membrane (qval3.23E-19)', 'GO:0030672:synaptic vesicle membrane (qval3E-19)', 'GO:0030658:transport vesicle membrane (qval3.62E-19)', 'GO:0016020:membrane (qval2.96E-18)', 'GO:0033267:axon part (qval1.04E-16)', 'GO:0005886:plasma membrane (qval1.57E-14)', 'GO:0098794:postsynapse (qval1.5E-14)', 'GO:0098793:presynapse (qval2.69E-14)', 'GO:0044433:cytoplasmic vesicle part (qval2.72E-14)', 'GO:0098685:Schaffer collateral - CA1 synapse (qval3.61E-13)', 'GO:0070382:exocytic vesicle (qval9.4E-13)', 'GO:0097060:synaptic membrane (qval1.11E-12)', 'GO:0008021:synaptic vesicle (qval5.71E-12)', 'GO:0044297:cell body (qval1.46E-11)', 'GO:0030659:cytoplasmic vesicle membrane (qval1.44E-11)', 'GO:0044444:cytoplasmic part (qval1.9E-11)', 'GO:0031982:vesicle (qval5.85E-11)', 'GO:0098588:bounding membrane of organelle (qval7.63E-11)', 'GO:0030133:transport vesicle (qval7.94E-11)', 'GO:0098805:whole membrane (qval7.76E-11)', 'GO:0043025:neuronal cell body (qval1.07E-10)', 'GO:0012506:vesicle membrane (qval1.07E-10)', 'GO:0031410:cytoplasmic vesicle (qval2.45E-10)', 'GO:0097708:intracellular vesicle (qval2.8E-10)', 'GO:0099503:secretory vesicle (qval7.05E-10)', 'GO:0043209:myelin sheath (qval1.7E-9)', 'GO:0031090:organelle membrane (qval2.3E-9)', 'GO:0098796:membrane protein complex (qval3.12E-9)', 'GO:0044464:cell part (qval3.07E-9)', 'GO:0098590:plasma membrane region (qval3.27E-9)', 'GO:0030424:axon (qval3.4E-9)', 'GO:0005737:cytoplasm (qval3.72E-9)', 'GO:0042734:presynaptic membrane (qval4.21E-9)', 'GO:0060076:excitatory synapse (qval9.32E-9)', 'GO:0098563:intrinsic component of synaptic vesicle membrane (qval1.75E-8)', 'GO:0030426:growth cone (qval1.77E-8)', 'GO:0030427:site of polarized growth (qval3.01E-8)', 'GO:0099568:cytoplasmic region (qval3.44E-8)', 'GO:0043195:terminal bouton (qval6.18E-8)', 'GO:0043226:organelle (qval9.04E-8)', 'GO:0034703:cation channel complex (qval9.02E-8)', 'GO:0030285:integral component of synaptic vesicle membrane (qval1.5E-7)', 'GO:0030425:dendrite (qval2.05E-7)', 'GO:0098982:GABA-ergic synapse (qval2.98E-7)', 'GO:0099523:presynaptic cytosol (qval4.58E-7)', 'GO:0044459:plasma membrane part (qval5.18E-7)', 'GO:0098984:neuron to neuron synapse (qval6.58E-7)', 'GO:0099522:region of cytosol (qval1E-6)', 'GO:0099146:intrinsic component of postsynaptic density membrane (qval1.09E-6)', 'GO:0044424:intracellular part (qval1.2E-6)', 'GO:0005856:cytoskeleton (qval1.27E-6)', 'GO:0099240:intrinsic component of synaptic membrane (qval1.93E-6)', 'GO:0044425:membrane part (qval2.05E-6)', 'GO:1902495:transmembrane transporter complex (qval2.24E-6)', 'GO:0043197:dendritic spine (qval2.22E-6)', 'GO:0031300:intrinsic component of organelle membrane (qval2.42E-6)', 'GO:0098831:presynaptic active zone cytoplasmic component (qval2.52E-6)', 'GO:0044309:neuron spine (qval3.19E-6)', 'GO:1990351:transporter complex (qval3.88E-6)', 'GO:0099634:postsynaptic specialization membrane (qval4.07E-6)', 'GO:0120111:neuron projection cytoplasm (qval4.01E-6)', 'GO:0034702:ion channel complex (qval4.89E-6)', 'GO:0044422:organelle part (qval7.91E-6)', 'GO:0044306:neuron projection terminus (qval8.78E-6)', 'GO:0032838:plasma membrane bounded cell projection cytoplasm (qval8.78E-6)', 'GO:0008076:voltage-gated potassium channel complex (qval1.49E-5)', 'GO:0031301:integral component of organelle membrane (qval1.65E-5)', 'GO:0032839:dendrite cytoplasm (qval2.18E-5)', 'GO:0043227:membrane-bounded organelle (qval2.33E-5)', 'GO:0043229:intracellular organelle (qval2.35E-5)', 'GO:0098948:intrinsic component of postsynaptic specialization membrane (qval2.61E-5)', 'GO:0044448:cell cortex part (qval3.38E-5)', 'GO:0098686:hippocampal mossy fiber to CA3 synapse (qval3.75E-5)', 'GO:0043204:perikaryon (qval4.04E-5)', 'GO:0034705:potassium channel complex (qval4.53E-5)', 'GO:0098839:postsynaptic density membrane (qval4.73E-5)', 'GO:0033176:proton-transporting V-type ATPase complex (qval6.74E-5)', 'GO:0099738:cell cortex region (qval7.27E-5)', 'GO:0016469:proton-transporting two-sector ATPase complex (qval8.1E-5)', 'GO:0008328:ionotropic glutamate receptor complex (qval9.26E-5)', 'GO:0019898:extrinsic component of membrane (qval1.25E-4)', 'GO:0070033:synaptobrevin 2-SNAP-25-syntaxin-1a-complexin II complex (qval1.63E-4)', 'GO:0098797:plasma membrane protein complex (qval1.62E-4)', 'GO:0048786:presynaptic active zone (qval1.77E-4)', 'GO:0098878:neurotransmitter receptor complex (qval1.82E-4)', 'GO:0005938:cell cortex (qval1.93E-4)', 'GO:0098936:intrinsic component of postsynaptic membrane (qval2.52E-4)', 'GO:0045211:postsynaptic membrane (qval3.27E-4)', 'GO:0099699:integral component of synaptic membrane (qval4.46E-4)', 'GO:0043198:dendritic shaft (qval4.48E-4)', 'GO:0099061:integral component of postsynaptic density membrane (qval4.88E-4)', 'GO:0033178:proton-transporting two-sector ATPase complex, catalytic domain (qval5.66E-4)', 'GO:0098889:intrinsic component of presynaptic membrane (qval5.9E-4)', 'GO:0099030:anchored component of postsynaptic specialization membrane (qval7.08E-4)', 'GO:0099031:anchored component of postsynaptic density membrane (qval7.02E-4)', 'GO:0016471:vacuolar proton-transporting V-type ATPase complex (qval7.19E-4)', 'GO:0044446:intracellular organelle part (qval7.24E-4)', 'GO:0098688:parallel fiber to Purkinje cell synapse (qval9.64E-4)', 'GO:0031312:extrinsic component of organelle membrane (qval1.03E-3)', 'GO:0005829:cytosol (qval1.35E-3)', 'GO:0099144:anchored component of synaptic membrane (qval1.42E-3)', 'GO:0099056:integral component of presynaptic membrane (qval1.7E-3)', 'GO:0031966:mitochondrial membrane (qval1.74E-3)', 'GO:0008290:F-actin capping protein complex (qval1.78E-3)', 'GO:0099025:anchored component of postsynaptic membrane (qval2.62E-3)', 'GO:0005768:endosome (qval2.69E-3)', 'GO:0030018:Z disc (qval3.09E-3)', 'GO:0032279:asymmetric synapse (qval4.11E-3)', 'GO:0031313:extrinsic component of endosome membrane (qval4.89E-3)', 'GO:0099060:integral component of postsynaptic specialization membrane (qval4.96E-3)', 'GO:0031201:SNARE complex (qval5.33E-3)', 'GO:0032281:AMPA glutamate receptor complex (qval6.26E-3)', 'GO:0044445:cytosolic part (qval6.21E-3)', 'GO:0098684:photoreceptor ribbon synapse (qval6.2E-3)', 'GO:0005789:endoplasmic reticulum membrane (qval8.79E-3)', 'GO:0099092:postsynaptic density, intracellular component (qval9.04E-3)', 'GO:0031225:anchored component of membrane (qval9.9E-3)', 'GO:0015629:actin cytoskeleton (qval1.17E-2)', 'GO:0030027:lamellipodium (qval1.29E-2)', 'GO:0019897:extrinsic component of plasma membrane (qval1.35E-2)', 'GO:0070032:synaptobrevin 2-SNAP-25-syntaxin-1a-complexin I complex (qval1.37E-2)', 'GO:0000322:storage vacuole (qval1.36E-2)', 'GO:0043679:axon terminus (qval1.38E-2)']</t>
        </is>
      </c>
      <c r="Z7" t="inlineStr">
        <is>
          <t>[{3, 6, 7, 8, 9, 10, 11, 12, 13, 14, 18, 19, 21, 22, 23, 24, 27, 33}, {25, 2, 35, 5}]</t>
        </is>
      </c>
    </row>
    <row r="8">
      <c r="A8" s="1" t="n">
        <v>7</v>
      </c>
      <c r="B8" t="n">
        <v>37560</v>
      </c>
      <c r="C8" t="n">
        <v>917</v>
      </c>
      <c r="D8" t="n">
        <v>37</v>
      </c>
      <c r="E8" t="n">
        <v>272</v>
      </c>
      <c r="F8" t="n">
        <v>761</v>
      </c>
      <c r="G8" t="n">
        <v>27</v>
      </c>
      <c r="H8" t="n">
        <v>1332</v>
      </c>
      <c r="I8" t="n">
        <v>39</v>
      </c>
      <c r="J8" s="2" t="n">
        <v>-323.7636607343017</v>
      </c>
      <c r="K8" t="n">
        <v>0.6035180664584523</v>
      </c>
      <c r="L8" t="inlineStr">
        <is>
          <t>1110008P14Rik,3110035E14Rik,3110040N11Rik,9330121K16Rik,Aak1,Abi1,Acsl4,Actg1,Adam11,Add2,Adgrb2,Agtpbp1,Ajap1,Ak4,Ak5,Akap11,Akap6,Aldoa,Anks1b,Ano3,Anxa7,Ap2m1,Apex1,Arf3,Arhgap32,Arl6ip5,Armc8,Astn1,Atp1a1,Atp1b1,Atp2a2,Atp5a1,Atp5d,Atp6ap2,Atp6v0a1,Atp6v0b,Atp6v1c1,Atp6v1e1,Atp6v1g2,Atrx,B4galt6,Bcl7a,Bex2,Brk1,C2cd2l,Cacnb3,Cadps,Calm1,Calm2,Caly,Camk4,Camkk1,Camkv,Capn15,Cck,Ccl21c,Cdipt,Cdk14,Cdk7,Celf3,Celf5,Cemip,Chn1,Chrd,Clstn1,Cnot7,Cplx2,Cpne6,Crls1,Crym,Ctbp1,Ctxn1,Cyfip2,Cyp46a1,Dclk1,Dgkz,Diras2,Dmrtc1a,Dnajc30,Dock4,Eif4a1,Eif4g2,Entpd6,Ets2,Evl,Fam131a,Fam168b,Fam19a1,Fam49a,Fam65a,Fkbp1a,Fmnl1,Frrs1l,Gas7,Gda,Gde1,Gls,Glt1d1,Gm10184,Gm12182,Gm14539,Gm14630,Gm5575,Gm5863,Gm5883,Gm5915,Gm6061,Gm6063,Gm6075,Gm6788,Gm6946,Gm8355,Gnb1,Golga7b,Gpbp1,Gpm6a,Gpr26,Gria3,Grin1,Grin2a,Grina,Hdac9,Hdhd3,Hebp1,Hivep2,Hmgxb3,Hn1,Hspa8,Il34,Islr2,Itpka,Itpr1,Jph3,Kifap3,Klc1,Klhl2,Klhl9,Letmd1,Lmo3,Lpcat4,Lrrc8b,Lrrfip1,Mapk10,Mark1,Mast3,Mctp1,Mef2a,Mical2,Micu3,Miga2,Mkl2,Mmd,Mpp2,Mrpl41,Mtf2,Mtfp1,Myt1l,Napb,Napg,Ncdn,Ndufa4,Ndufb2,Negr1,Neurod6,Nme1,Npdc1,Nptx2,Nptxr,Nrgn,Nsf,Nsg2,Ntrk3,Numbl,Ociad2,Olfm1,Olfm2,Opcml,Pacsin1,Paqr9,Parp1,Pcmt1,Pdha1,Pgm2l1,Phf24,Pkib,Pld3,Plppr2,Polr1d,Ppp1cb,Ppp2r1a,Ppp3cb,Prdm15,Prkcb,Prkce,Prnp,Prr36,Psd,Psd3,Psmd14,Psmd8,Ptk2b,Ptms,Ptpra,Ptprn,Ptprs,R3hdm1,RP24-189I2.4,Rab26,Rab6a,Rab6b,Rap1gap2,Rasgef1a,Rbbp7,Rbfox2,Rims1,Rsl24d1,Rtn3,Rusc2,Selenow,Serinc1,Sez6l,Sf3b3,Sgsm1,Sin3b,Skp1a,Slc12a5,Slc17a7,Slc39a10,Slc41a2,Slc8a2,Snap25,Snn,Sorbs2,Sphkap,Srsf1,St6galnac5,Stmn1,Stmn2,Stmn3,Supt6,Sv2b,Syn2,Syngr1,Syp,Syt13,Syt16,Syt7,Tbr1,Timm8b,Tmsb4x,Top2b,Tpm1,Traip,Trim46,Ttc3,Tubb5,Ube2e1,Ube2ql1,Uchl1,Ugcg,Unc13a,Utp18,Uxs1,Vamp2,Vps50,Wdr82,Wrnip1,Ywhag,Ywhah,Ywhaz,Zc3h15,Zfp365</t>
        </is>
      </c>
      <c r="M8" t="inlineStr">
        <is>
          <t>[(3, 2), (3, 5), (3, 25), (6, 2), (6, 5), (6, 25), (7, 2), (7, 25), (8, 2), (9, 2), (9, 5), (9, 25), (10, 2), (10, 5), (10, 25), (12, 2), (13, 2), (13, 5), (13, 25), (14, 2), (14, 25), (18, 2), (18, 25), (21, 2), (24, 2), (27, 2), (30, 2), (30, 4), (30, 5), (30, 11), (30, 16), (30, 17), (30, 20), (30, 25), (30, 26), (30, 28), (30, 32), (30, 35), (30, 36)]</t>
        </is>
      </c>
      <c r="N8" t="n">
        <v>1554</v>
      </c>
      <c r="O8" t="n">
        <v>0.5</v>
      </c>
      <c r="P8" t="n">
        <v>0.95</v>
      </c>
      <c r="Q8" t="n">
        <v>3</v>
      </c>
      <c r="R8" t="n">
        <v>10000</v>
      </c>
      <c r="S8" t="inlineStr">
        <is>
          <t>03/03/2024, 14:11:03</t>
        </is>
      </c>
      <c r="T8" s="3">
        <f>hyperlink("https://spiral.technion.ac.il/results/MTAwMDA2Ng==/7/GOResultsPROCESS","link")</f>
        <v/>
      </c>
      <c r="U8" t="inlineStr">
        <is>
          <t>['GO:0050804:modulation of chemical synaptic transmission (qval7.15E-10)', 'GO:0099177:regulation of trans-synaptic signaling (qval3.76E-10)', 'GO:0099003:vesicle-mediated transport in synapse (qval1.55E-8)', 'GO:0051179:localization (qval5.87E-8)', 'GO:0065008:regulation of biological quality (qval9.39E-8)', 'GO:0048167:regulation of synaptic plasticity (qval8.42E-8)', 'GO:0051128:regulation of cellular component organization (qval2.25E-7)', 'GO:0006810:transport (qval4.41E-7)', 'GO:0051234:establishment of localization (qval6.63E-7)', 'GO:0051649:establishment of localization in cell (qval6.47E-7)', 'GO:0016043:cellular component organization (qval9.19E-7)', 'GO:0071840:cellular component organization or biogenesis (qval9.39E-7)', 'GO:0017156:calcium ion regulated exocytosis (qval1.13E-6)', 'GO:0045055:regulated exocytosis (qval1.9E-6)', 'GO:0050794:regulation of cellular process (qval2.81E-5)', 'GO:0098693:regulation of synaptic vesicle cycle (qval2.72E-5)', 'GO:0051641:cellular localization (qval2.64E-5)', 'GO:1902600:proton transmembrane transport (qval5.32E-5)', 'GO:0099072:regulation of postsynaptic membrane neurotransmitter receptor levels (qval5.82E-5)', 'GO:0048168:regulation of neuronal synaptic plasticity (qval8.37E-5)', 'GO:0017158:regulation of calcium ion-dependent exocytosis (qval8.54E-5)', 'GO:0120035:regulation of plasma membrane bounded cell projection organization (qval8.86E-5)', 'GO:0016079:synaptic vesicle exocytosis (qval1.04E-4)', 'GO:0098662:inorganic cation transmembrane transport (qval1.03E-4)', 'GO:0031344:regulation of cell projection organization (qval9.91E-5)', 'GO:0010975:regulation of neuron projection development (qval1E-4)', 'GO:0060284:regulation of cell development (qval1.19E-4)', 'GO:0032879:regulation of localization (qval1.15E-4)', 'GO:0097479:synaptic vesicle localization (qval1.25E-4)', 'GO:0098660:inorganic ion transmembrane transport (qval1.27E-4)', 'GO:0006887:exocytosis (qval1.38E-4)', 'GO:0023051:regulation of signaling (qval1.51E-4)', 'GO:0051960:regulation of nervous system development (qval1.56E-4)', 'GO:0045664:regulation of neuron differentiation (qval1.63E-4)', 'GO:0060341:regulation of cellular localization (qval1.6E-4)', 'GO:0050806:positive regulation of synaptic transmission (qval1.82E-4)', 'GO:0048522:positive regulation of cellular process (qval2.35E-4)', 'GO:0098655:cation transmembrane transport (qval2.32E-4)', 'GO:0006796:phosphate-containing compound metabolic process (qval2.5E-4)', 'GO:0050789:regulation of biological process (qval2.67E-4)', 'GO:0050767:regulation of neurogenesis (qval2.92E-4)', 'GO:0016192:vesicle-mediated transport (qval3.07E-4)', 'GO:0006793:phosphorus metabolic process (qval3.19E-4)', 'GO:0065007:biological regulation (qval3.6E-4)', 'GO:0099643:signal release from synapse (qval3.81E-4)', 'GO:0048812:neuron projection morphogenesis (qval4.01E-4)', 'GO:0010646:regulation of cell communication (qval4E-4)', 'GO:0051049:regulation of transport (qval4.5E-4)', 'GO:0048489:synaptic vesicle transport (qval4.45E-4)', 'GO:0097480:establishment of synaptic vesicle localization (qval4.36E-4)', 'GO:0034220:ion transmembrane transport (qval4.6E-4)', 'GO:0120039:plasma membrane bounded cell projection morphogenesis (qval4.67E-4)', 'GO:0030003:cellular cation homeostasis (qval5.24E-4)', 'GO:1903539:protein localization to postsynaptic membrane (qval5.19E-4)', 'GO:0001505:regulation of neurotransmitter levels (qval5.16E-4)', 'GO:0048858:cell projection morphogenesis (qval5.67E-4)', 'GO:0043933:protein-containing complex subunit organization (qval5.98E-4)', 'GO:0017157:regulation of exocytosis (qval6.88E-4)', 'GO:0006873:cellular ion homeostasis (qval7.08E-4)', 'GO:0022604:regulation of cell morphogenesis (qval7.03E-4)', 'GO:0043624:cellular protein complex disassembly (qval8.06E-4)', 'GO:0050801:ion homeostasis (qval8.14E-4)', 'GO:0007399:nervous system development (qval8.25E-4)', 'GO:0060627:regulation of vesicle-mediated transport (qval8.29E-4)', 'GO:1903305:regulation of regulated secretory pathway (qval8.84E-4)', 'GO:2000300:regulation of synaptic vesicle exocytosis (qval1.07E-3)', 'GO:0009987:cellular process (qval1.08E-3)', 'GO:0060401:cytosolic calcium ion transport (qval1.15E-3)', 'GO:0032940:secretion by cell (qval1.2E-3)', 'GO:0032990:cell part morphogenesis (qval1.19E-3)', 'GO:0046928:regulation of neurotransmitter secretion (qval1.25E-3)', 'GO:0006812:cation transport (qval1.27E-3)', 'GO:0016310:phosphorylation (qval1.31E-3)', 'GO:1902803:regulation of synaptic vesicle transport (qval1.31E-3)', 'GO:0050807:regulation of synapse organization (qval1.3E-3)', 'GO:0035418:protein localization to synapse (qval1.37E-3)', 'GO:0060291:long-term synaptic potentiation (qval1.48E-3)', 'GO:0030030:cell projection organization (qval1.66E-3)', 'GO:0046907:intracellular transport (qval1.64E-3)', 'GO:1990778:protein localization to cell periphery (qval1.63E-3)', 'GO:0009205:purine ribonucleoside triphosphate metabolic process (qval1.62E-3)', 'GO:0019725:cellular homeostasis (qval1.62E-3)', 'GO:0007610:behavior (qval1.83E-3)', 'GO:0009199:ribonucleoside triphosphate metabolic process (qval1.89E-3)', 'GO:0042391:regulation of membrane potential (qval1.94E-3)', 'GO:0032386:regulation of intracellular transport (qval1.92E-3)', 'GO:0051239:regulation of multicellular organismal process (qval2.05E-3)', 'GO:0046034:ATP metabolic process (qval2.15E-3)', 'GO:0006875:cellular metal ion homeostasis (qval2.16E-3)', 'GO:0055080:cation homeostasis (qval2.19E-3)', 'GO:0009144:purine nucleoside triphosphate metabolic process (qval2.22E-3)', 'GO:0031503:protein-containing complex localization (qval2.33E-3)', 'GO:0009167:purine ribonucleoside monophosphate metabolic process (qval2.45E-3)', 'GO:0023061:signal release (qval2.57E-3)', 'GO:0009126:purine nucleoside monophosphate metabolic process (qval2.54E-3)', 'GO:0051588:regulation of neurotransmitter transport (qval2.55E-3)', 'GO:0072503:cellular divalent inorganic cation homeostasis (qval2.57E-3)', 'GO:0098771:inorganic ion homeostasis (qval2.71E-3)', 'GO:0055082:cellular chemical homeostasis (qval2.93E-3)', 'GO:0055065:metal ion homeostasis (qval3.21E-3)', 'GO:0050848:regulation of calcium-mediated signaling (qval3.63E-3)', 'GO:0048488:synaptic vesicle endocytosis (qval3.85E-3)', 'GO:0140238:presynaptic endocytosis (qval3.81E-3)', 'GO:0048878:chemical homeostasis (qval3.8E-3)', 'GO:0048518:positive regulation of biological process (qval3.94E-3)', 'GO:0009161:ribonucleoside monophosphate metabolic process (qval4.22E-3)', 'GO:0006874:cellular calcium ion homeostasis (qval4.33E-3)', 'GO:0009141:nucleoside triphosphate metabolic process (qval4.37E-3)', 'GO:0072507:divalent inorganic cation homeostasis (qval4.61E-3)', 'GO:1903421:regulation of synaptic vesicle recycling (qval4.88E-3)', 'GO:0032984:protein-containing complex disassembly (qval5.51E-3)', 'GO:0010522:regulation of calcium ion transport into cytosol (qval5.46E-3)', 'GO:0046903:secretion (qval6.26E-3)', 'GO:0060314:regulation of ryanodine-sensitive calcium-release channel activity (qval6.26E-3)', 'GO:0009123:nucleoside monophosphate metabolic process (qval6.21E-3)', 'GO:0055074:calcium ion homeostasis (qval6.26E-3)', 'GO:0006811:ion transport (qval6.49E-3)', 'GO:0008104:protein localization (qval6.73E-3)', 'GO:0048169:regulation of long-term neuronal synaptic plasticity (qval7.16E-3)', 'GO:0098815:modulation of excitatory postsynaptic potential (qval7.19E-3)', 'GO:0031346:positive regulation of cell projection organization (qval8.07E-3)', 'GO:0098916:anterograde trans-synaptic signaling (qval8.09E-3)', 'GO:0007268:chemical synaptic transmission (qval8.02E-3)', 'GO:0033036:macromolecule localization (qval8.45E-3)', 'GO:0051668:localization within membrane (qval8.52E-3)', 'GO:0010720:positive regulation of cell development (qval8.88E-3)', 'GO:0001764:neuron migration (qval8.85E-3)', 'GO:0048172:regulation of short-term neuronal synaptic plasticity (qval8.9E-3)', 'GO:0051648:vesicle localization (qval9.69E-3)', 'GO:2000463:positive regulation of excitatory postsynaptic potential (qval9.97E-3)', 'GO:0009150:purine ribonucleotide metabolic process (qval9.93E-3)', 'GO:0042592:homeostatic process (qval9.87E-3)', 'GO:0016082:synaptic vesicle priming (qval1.06E-2)', 'GO:0007611:learning or memory (qval1.07E-2)', 'GO:0006836:neurotransmitter transport (qval1.08E-2)', 'GO:0050769:positive regulation of neurogenesis (qval1.13E-2)', 'GO:0072521:purine-containing compound metabolic process (qval1.21E-2)', 'GO:0051261:protein depolymerization (qval1.22E-2)', 'GO:0045595:regulation of cell differentiation (qval1.24E-2)', 'GO:0043269:regulation of ion transport (qval1.27E-2)', 'GO:0055085:transmembrane transport (qval1.41E-2)', 'GO:0051962:positive regulation of nervous system development (qval1.47E-2)', 'GO:0099537:trans-synaptic signaling (qval1.48E-2)', 'GO:0006163:purine nucleotide metabolic process (qval1.52E-2)', 'GO:1903530:regulation of secretion by cell (qval1.53E-2)', 'GO:0090407:organophosphate biosynthetic process (qval1.56E-2)', 'GO:0051656:establishment of organelle localization (qval1.64E-2)', 'GO:0009259:ribonucleotide metabolic process (qval1.63E-2)', 'GO:0060402:calcium ion transport into cytosol (qval1.62E-2)', 'GO:0097435:supramolecular fiber organization (qval1.63E-2)', 'GO:0007626:locomotory behavior (qval1.64E-2)', 'GO:1900242:regulation of synaptic vesicle endocytosis (qval1.65E-2)', 'GO:0099536:synaptic signaling (qval1.64E-2)', 'GO:0051640:organelle localization (qval1.67E-2)', 'GO:0044057:regulation of system process (qval1.68E-2)', 'GO:0010976:positive regulation of neuron projection development (qval1.74E-2)', 'GO:1903169:regulation of calcium ion transmembrane transport (qval1.76E-2)', 'GO:0009142:nucleoside triphosphate biosynthetic process (qval1.76E-2)', 'GO:1901564:organonitrogen compound metabolic process (qval1.89E-2)', 'GO:0097120:receptor localization to synapse (qval1.88E-2)', 'GO:0015672:monovalent inorganic cation transport (qval1.91E-2)', 'GO:0099175:regulation of postsynapse organization (qval2.05E-2)', 'GO:0044237:cellular metabolic process (qval2.1E-2)', 'GO:0044093:positive regulation of molecular function (qval2.11E-2)', 'GO:0051650:establishment of vesicle localization (qval2.23E-2)', 'GO:1902991:regulation of amyloid precursor protein catabolic process (qval2.24E-2)', 'GO:0019693:ribose phosphate metabolic process (qval2.33E-2)', 'GO:0072657:protein localization to membrane (qval2.41E-2)', 'GO:0007015:actin filament organization (qval2.5E-2)', 'GO:0050890:cognition (qval2.49E-2)', 'GO:0010807:regulation of synaptic vesicle priming (qval2.52E-2)', 'GO:0043254:regulation of protein complex assembly (qval2.6E-2)', 'GO:0006807:nitrogen compound metabolic process (qval2.86E-2)', 'GO:0070588:calcium ion transmembrane transport (qval2.85E-2)', 'GO:0006996:organelle organization (qval2.85E-2)', 'GO:0032412:regulation of ion transmembrane transporter activity (qval2.85E-2)', 'GO:0006753:nucleoside phosphate metabolic process (qval2.85E-2)', 'GO:0008088:axo-dendritic transport (qval2.95E-2)', 'GO:0032272:negative regulation of protein polymerization (qval2.93E-2)', 'GO:0098657:import into cell (qval3.07E-2)', 'GO:0007612:learning (qval3.07E-2)', 'GO:0034654:nucleobase-containing compound biosynthetic process (qval3.07E-2)', 'GO:0055086:nucleobase-containing small molecule metabolic process (qval3.07E-2)', 'GO:0051279:regulation of release of sequestered calcium ion into cytosol (qval3.06E-2)', 'GO:0140029:exocytic process (qval3.05E-2)', 'GO:0016081:synaptic vesicle docking (qval3.06E-2)', 'GO:0048791:calcium ion-regulated exocytosis of neurotransmitter (qval3.04E-2)', 'GO:0051130:positive regulation of cellular component organization (qval3.08E-2)', 'GO:0044271:cellular nitrogen compound biosynthetic process (qval3.08E-2)', 'GO:0032271:regulation of protein polymerization (qval3.14E-2)', 'GO:0071704:organic substance metabolic process (qval3.14E-2)', 'GO:0051282:regulation of sequestering of calcium ion (qval3.16E-2)', 'GO:0010769:regulation of cell morphogenesis involved in differentiation (qval3.16E-2)', 'GO:0065003:protein-containing complex assembly (qval3.16E-2)', 'GO:0030307:positive regulation of cell growth (qval3.35E-2)', 'GO:0031644:regulation of neurological system process (qval3.47E-2)', 'GO:0035494:SNARE complex disassembly (qval3.49E-2)', 'GO:1990926:short-term synaptic potentiation (qval3.47E-2)', 'GO:0007409:axonogenesis (qval3.47E-2)', 'GO:0022898:regulation of transmembrane transporter activity (qval3.58E-2)', 'GO:1901019:regulation of calcium ion transmembrane transporter activity (qval3.69E-2)', 'GO:0044087:regulation of cellular component biogenesis (qval3.69E-2)', 'GO:0051924:regulation of calcium ion transport (qval3.87E-2)', 'GO:0030900:forebrain development (qval3.88E-2)', 'GO:1904062:regulation of cation transmembrane transport (qval4.09E-2)', 'GO:1900449:regulation of glutamate receptor signaling pathway (qval4.2E-2)', 'GO:0008152:metabolic process (qval4.22E-2)', 'GO:0019637:organophosphate metabolic process (qval4.21E-2)', 'GO:0031646:positive regulation of neurological system process (qval4.31E-2)', 'GO:0031915:positive regulation of synaptic plasticity (qval4.4E-2)', 'GO:0051046:regulation of secretion (qval4.4E-2)', 'GO:0048813:dendrite morphogenesis (qval4.44E-2)', 'GO:0007613:memory (qval4.42E-2)', 'GO:0045666:positive regulation of neuron differentiation (qval4.51E-2)', 'GO:0051129:negative regulation of cellular component organization (qval4.65E-2)', 'GO:0032409:regulation of transporter activity (qval4.64E-2)', 'GO:0001558:regulation of cell growth (qval5.22E-2)', 'GO:0099527:postsynapse to nucleus signaling pathway (qval5.25E-2)', 'GO:0098926:postsynaptic signal transduction (qval5.23E-2)', 'GO:0010959:regulation of metal ion transport (qval5.27E-2)', 'GO:0097553:calcium ion transmembrane import into cytosol (qval5.41E-2)', 'GO:0032388:positive regulation of intracellular transport (qval5.6E-2)', 'GO:0032989:cellular component morphogenesis (qval5.64E-2)', 'GO:0032535:regulation of cellular component size (qval5.82E-2)', 'GO:0009117:nucleotide metabolic process (qval5.9E-2)', 'GO:0050793:regulation of developmental process (qval6.01E-2)', 'GO:0099171:presynaptic modulation of chemical synaptic transmission (qval6.15E-2)', 'GO:0051050:positive regulation of transport (qval6.4E-2)', 'GO:0065009:regulation of molecular function (qval6.61E-2)', 'GO:0006816:calcium ion transport (qval6.66E-2)']</t>
        </is>
      </c>
      <c r="V8" s="3">
        <f>hyperlink("https://spiral.technion.ac.il/results/MTAwMDA2Ng==/7/GOResultsFUNCTION","link")</f>
        <v/>
      </c>
      <c r="W8" t="inlineStr">
        <is>
          <t>['GO:0005515:protein binding (qval4.91E-9)', 'GO:0044325:ion channel binding (qval3.24E-7)', 'GO:0019829:cation-transporting ATPase activity (qval4.27E-6)', 'GO:0042625:ATPase coupled ion transmembrane transporter activity (qval3.2E-6)', 'GO:0022853:active ion transmembrane transporter activity (qval2.56E-6)', 'GO:0005488:binding (qval2.35E-5)', 'GO:0019899:enzyme binding (qval5.16E-5)', 'GO:0044769:ATPase activity, coupled to transmembrane movement of ions, rotational mechanism (qval7.09E-5)', 'GO:0019904:protein domain specific binding (qval7.94E-5)', 'GO:0022890:inorganic cation transmembrane transporter activity (qval1.51E-4)', 'GO:0042623:ATPase activity, coupled (qval2.93E-4)', 'GO:0017075:syntaxin-1 binding (qval2.9E-4)', 'GO:0008092:cytoskeletal protein binding (qval3.18E-4)', 'GO:0042626:ATPase activity, coupled to transmembrane movement of substances (qval3.06E-4)', 'GO:0043492:ATPase activity, coupled to movement of substances (qval3.68E-4)', 'GO:0015399:primary active transmembrane transporter activity (qval4.06E-4)', 'GO:0015405:P-P-bond-hydrolysis-driven transmembrane transporter activity (qval3.82E-4)', 'GO:0008324:cation transmembrane transporter activity (qval3.76E-4)', 'GO:0036442:proton-exporting ATPase activity (qval3.56E-4)', 'GO:0000149:SNARE binding (qval4.81E-4)', 'GO:0005516:calmodulin binding (qval6.49E-4)', 'GO:0019905:syntaxin binding (qval1.28E-3)', 'GO:0015078:proton transmembrane transporter activity (qval1.35E-3)', 'GO:0046961:proton-transporting ATPase activity, rotational mechanism (qval1.42E-3)', 'GO:0043168:anion binding (qval1.47E-3)', 'GO:0048306:calcium-dependent protein binding (qval1.56E-3)', 'GO:0015318:inorganic molecular entity transmembrane transporter activity (qval1.56E-3)', 'GO:0004683:calmodulin-dependent protein kinase activity (qval1.52E-3)', 'GO:0016887:ATPase activity (qval1.51E-3)', 'GO:0017111:nucleoside-triphosphatase activity (qval1.82E-3)', 'GO:0019901:protein kinase binding (qval2.05E-3)', 'GO:0044877:protein-containing complex binding (qval3.42E-3)', 'GO:0015075:ion transmembrane transporter activity (qval3.82E-3)', 'GO:0015077:monovalent inorganic cation transmembrane transporter activity (qval3.85E-3)', 'GO:0043167:ion binding (qval3.77E-3)', 'GO:0016462:pyrophosphatase activity (qval4.1E-3)', 'GO:0016817:hydrolase activity, acting on acid anhydrides (qval4.15E-3)', 'GO:0016818:hydrolase activity, acting on acid anhydrides, in phosphorus-containing anhydrides (qval4.04E-3)', 'GO:0015662:ATPase activity, coupled to transmembrane movement of ions, phosphorylative mechanism (qval4.08E-3)', 'GO:0019900:kinase binding (qval8.85E-3)', 'GO:0035639:purine ribonucleoside triphosphate binding (qval9.13E-3)', 'GO:0016772:transferase activity, transferring phosphorus-containing groups (qval1.26E-2)', 'GO:0005543:phospholipid binding (qval1.27E-2)', 'GO:0008022:protein C-terminus binding (qval1.49E-2)', 'GO:0005524:ATP binding (qval1.47E-2)', 'GO:0035254:glutamate receptor binding (qval1.56E-2)', 'GO:0003824:catalytic activity (qval1.55E-2)', 'GO:0016301:kinase activity (qval1.59E-2)', 'GO:0036094:small molecule binding (qval1.66E-2)', 'GO:0000166:nucleotide binding (qval1.67E-2)', 'GO:1901265:nucleoside phosphate binding (qval1.63E-2)', 'GO:0032555:purine ribonucleotide binding (qval1.73E-2)', 'GO:0017076:purine nucleotide binding (qval1.97E-2)', 'GO:0022857:transmembrane transporter activity (qval1.99E-2)', 'GO:0032553:ribonucleotide binding (qval1.97E-2)', 'GO:0032559:adenyl ribonucleotide binding (qval2.66E-2)', 'GO:0008144:drug binding (qval2.65E-2)', 'GO:0022804:active transmembrane transporter activity (qval2.72E-2)', 'GO:0005215:transporter activity (qval2.81E-2)', 'GO:0008553:proton-exporting ATPase activity, phosphorylative mechanism (qval2.81E-2)', 'GO:0005522:profilin binding (qval2.77E-2)', 'GO:0030554:adenyl nucleotide binding (qval2.78E-2)', 'GO:0008289:lipid binding (qval2.98E-2)', 'GO:0005483:soluble NSF attachment protein activity (qval3.18E-2)', 'GO:0035256:G protein-coupled glutamate receptor binding (qval3.34E-2)', 'GO:0030507:spectrin binding (qval3.7E-2)', 'GO:0016776:phosphotransferase activity, phosphate group as acceptor (qval4.65E-2)', 'GO:0004674:protein serine/threonine kinase activity (qval4.61E-2)', 'GO:0097367:carbohydrate derivative binding (qval5.17E-2)', 'GO:0031800:type 3 metabotropic glutamate receptor binding (qval5.78E-2)', 'GO:0042578:phosphoric ester hydrolase activity (qval5.8E-2)', 'GO:0008179:adenylate cyclase binding (qval5.75E-2)', 'GO:0047485:protein N-terminus binding (qval5.86E-2)', 'GO:0030276:clathrin binding (qval6.01E-2)']</t>
        </is>
      </c>
      <c r="X8" s="3">
        <f>hyperlink("https://spiral.technion.ac.il/results/MTAwMDA2Ng==/7/GOResultsCOMPONENT","link")</f>
        <v/>
      </c>
      <c r="Y8" t="inlineStr">
        <is>
          <t>['GO:0044456:synapse part (qval2.25E-28)', 'GO:0097458:neuron part (qval1.77E-23)', 'GO:0045202:synapse (qval1.46E-23)', 'GO:0098978:glutamatergic synapse (qval1.1E-17)', 'GO:0044444:cytoplasmic part (qval3.45E-13)', 'GO:0043005:neuron projection (qval3.8E-13)', 'GO:0098793:presynapse (qval3.56E-13)', 'GO:0042995:cell projection (qval6.92E-13)', 'GO:0014069:postsynaptic density (qval8.76E-13)', 'GO:0099572:postsynaptic specialization (qval1.24E-12)', 'GO:0016020:membrane (qval1.35E-12)', 'GO:0043226:organelle (qval2.06E-11)', 'GO:0120025:plasma membrane bounded cell projection (qval3.39E-11)', 'GO:0030054:cell junction (qval8.04E-11)', 'GO:0043227:membrane-bounded organelle (qval1.44E-10)', 'GO:0043209:myelin sheath (qval2.63E-10)', 'GO:0043229:intracellular organelle (qval4.62E-10)', 'GO:0044464:cell part (qval5.75E-10)', 'GO:0044424:intracellular part (qval1.66E-9)', 'GO:0033267:axon part (qval6.73E-9)', 'GO:0030658:transport vesicle membrane (qval1.26E-8)', 'GO:0031090:organelle membrane (qval1.46E-8)', 'GO:0005886:plasma membrane (qval1.47E-8)', 'GO:0120038:plasma membrane bounded cell projection part (qval2.24E-8)', 'GO:0044463:cell projection part (qval2.15E-8)', 'GO:0099501:exocytic vesicle membrane (qval2.36E-8)', 'GO:0030672:synaptic vesicle membrane (qval2.27E-8)', 'GO:0098794:postsynapse (qval9.9E-8)', 'GO:0098588:bounding membrane of organelle (qval1.34E-7)', 'GO:0012506:vesicle membrane (qval2.18E-7)', 'GO:0030659:cytoplasmic vesicle membrane (qval2.61E-7)', 'GO:0044433:cytoplasmic vesicle part (qval6.6E-7)', 'GO:0031982:vesicle (qval9E-7)', 'GO:0098805:whole membrane (qval1.12E-6)', 'GO:0030285:integral component of synaptic vesicle membrane (qval3.69E-6)', 'GO:0031410:cytoplasmic vesicle (qval4.09E-6)', 'GO:0098563:intrinsic component of synaptic vesicle membrane (qval4.35E-6)', 'GO:0097708:intracellular vesicle (qval4.37E-6)', 'GO:0043195:terminal bouton (qval8.57E-6)', 'GO:0070382:exocytic vesicle (qval9.65E-6)', 'GO:0044306:neuron projection terminus (qval1.21E-5)', 'GO:0044422:organelle part (qval1.22E-5)', 'GO:1902495:transmembrane transporter complex (qval1.21E-5)', 'GO:1990351:transporter complex (qval2.11E-5)', 'GO:0044297:cell body (qval2.8E-5)', 'GO:0005737:cytoplasm (qval2.91E-5)', 'GO:0043231:intracellular membrane-bounded organelle (qval3.12E-5)', 'GO:0098796:membrane protein complex (qval4.34E-5)', 'GO:0008021:synaptic vesicle (qval6.61E-5)', 'GO:0043025:neuronal cell body (qval7.62E-5)', 'GO:0034703:cation channel complex (qval1.13E-4)', 'GO:0030133:transport vesicle (qval1.17E-4)', 'GO:0016469:proton-transporting two-sector ATPase complex (qval1.18E-4)', 'GO:0097060:synaptic membrane (qval1.23E-4)', 'GO:0098590:plasma membrane region (qval1.3E-4)', 'GO:0070033:synaptobrevin 2-SNAP-25-syntaxin-1a-complexin II complex (qval2.51E-4)', 'GO:0098685:Schaffer collateral - CA1 synapse (qval3.64E-4)', 'GO:0034702:ion channel complex (qval5.17E-4)', 'GO:0070044:synaptobrevin 2-SNAP-25-syntaxin-1a complex (qval5.91E-4)', 'GO:0043679:axon terminus (qval6.85E-4)', 'GO:0044446:intracellular organelle part (qval7.6E-4)', 'GO:0031201:SNARE complex (qval8E-4)', 'GO:0033178:proton-transporting two-sector ATPase complex, catalytic domain (qval8.37E-4)', 'GO:0016471:vacuolar proton-transporting V-type ATPase complex (qval1.09E-3)', 'GO:0030425:dendrite (qval1.25E-3)', 'GO:0008328:ionotropic glutamate receptor complex (qval1.34E-3)', 'GO:0033176:proton-transporting V-type ATPase complex (qval2.15E-3)', 'GO:0098878:neurotransmitter receptor complex (qval2.39E-3)', 'GO:0099503:secretory vesicle (qval2.38E-3)', 'GO:0044425:membrane part (qval2.98E-3)', 'GO:0044309:neuron spine (qval2.97E-3)', 'GO:0030424:axon (qval3.16E-3)', 'GO:0044437:vacuolar part (qval4.61E-3)', 'GO:0099240:intrinsic component of synaptic membrane (qval4.73E-3)', 'GO:0099523:presynaptic cytosol (qval5.02E-3)', 'GO:0031966:mitochondrial membrane (qval5.48E-3)', 'GO:0031300:intrinsic component of organelle membrane (qval5.44E-3)', 'GO:0044459:plasma membrane part (qval5.5E-3)', 'GO:0044429:mitochondrial part (qval5.49E-3)', 'GO:1903293:phosphatase complex (qval5.89E-3)', 'GO:0008287:protein serine/threonine phosphatase complex (qval5.82E-3)', 'GO:0042734:presynaptic membrane (qval6.03E-3)', 'GO:0005794:Golgi apparatus (qval6.19E-3)', 'GO:0099146:intrinsic component of postsynaptic density membrane (qval7.36E-3)', 'GO:0032991:protein-containing complex (qval7.49E-3)', 'GO:0031301:integral component of organelle membrane (qval7.87E-3)', 'GO:0044305:calyx of Held (qval8.02E-3)', 'GO:0060076:excitatory synapse (qval8.1E-3)', 'GO:0044291:cell-cell contact zone (qval8.01E-3)', 'GO:0090533:cation-transporting ATPase complex (qval8E-3)', 'GO:0017146:NMDA selective glutamate receptor complex (qval7.91E-3)', 'GO:0043197:dendritic spine (qval8.63E-3)', 'GO:0005829:cytosol (qval1.24E-2)', 'GO:0098533:ATPase dependent transmembrane transport complex (qval1.24E-2)', 'GO:1902494:catalytic complex (qval1.35E-2)', 'GO:0030426:growth cone (qval1.37E-2)', 'GO:0099634:postsynaptic specialization membrane (qval1.37E-2)', 'GO:0014704:intercalated disc (qval1.43E-2)', 'GO:0030427:site of polarized growth (qval1.7E-2)', 'GO:0070032:synaptobrevin 2-SNAP-25-syntaxin-1a-complexin I complex (qval1.72E-2)', 'GO:0030315:T-tubule (qval1.88E-2)']</t>
        </is>
      </c>
      <c r="Z8" t="inlineStr">
        <is>
          <t>[{3, 6, 7, 8, 9, 10, 12, 13, 14, 18, 21, 24, 27, 30}, {32, 2, 35, 4, 5, 36, 11, 16, 17, 20, 25, 26, 28}]</t>
        </is>
      </c>
    </row>
    <row r="9">
      <c r="A9" s="1" t="n">
        <v>8</v>
      </c>
      <c r="B9" t="n">
        <v>37560</v>
      </c>
      <c r="C9" t="n">
        <v>917</v>
      </c>
      <c r="D9" t="n">
        <v>37</v>
      </c>
      <c r="E9" t="n">
        <v>103</v>
      </c>
      <c r="F9" t="n">
        <v>836</v>
      </c>
      <c r="G9" t="n">
        <v>32</v>
      </c>
      <c r="H9" t="n">
        <v>1332</v>
      </c>
      <c r="I9" t="n">
        <v>84</v>
      </c>
      <c r="J9" s="2" t="n">
        <v>-116.7255586130328</v>
      </c>
      <c r="K9" t="n">
        <v>0.6070261325705696</v>
      </c>
      <c r="L9" t="inlineStr">
        <is>
          <t>1600012H06Rik,1700016K19Rik,2900002M20Rik,A430005L14Rik,Abcf2,Armc3,BC051019,Bcl2a1b,Btbd9,C3,Ccdc173,Ccs,Cd46,Cd72,Cdhr4,Cfap44,Cfap46,Cfap65,Cntn4,Daw1,Dazap2,Ddx4,Derl3,Dnaaf3,Dnah12,Dnajc9,Dsg2,Elf1,Eno4,Fam166b,Fam216b,Fcho2,Fhad1,Gm10167,Gm12691,Gm12758,Gm14767,Gm15779,Gm16073,Gm22068,Gm22249,Gm22513,Gm22614,Gm23153,Gm23238,Gm23330,Gm23935,Gm24105,Gm24305,Gm24514,Gm25117,Gm25581,Gm25682,Gm25890,Gm26072,Gm26315,Gm26444,Gm26461,Gm37204,Gm5566,Gm8649,Gm9266,Gm9333,Gm9780,Hells,Ift88,Itih5,Kif6,Lpar4,Lrrc23,Maats1,Mall,Map3k15,Mrc2,Pawr,Pcdhb16,Pid1,Prkd1,Ptk7,Rarres2,Rassf9,Rgs22,Rn7s1,Rn7s2,Rpgr,Rpph1,Rps29-ps,Rps6ka3,Sirt4,Slc30a7,Snora19,Snora28,Snora34,Snord87,Strip2,Tmem212,Trim56,Tspan15,Txndc17,Urod,Usf2,Zfp60,Zfp668</t>
        </is>
      </c>
      <c r="M9" t="inlineStr">
        <is>
          <t>[(0, 22), (0, 30), (1, 22), (1, 30), (1, 33), (2, 22), (2, 30), (2, 33), (3, 22), (3, 30), (3, 33), (4, 22), (4, 30), (4, 33), (5, 22), (5, 30), (5, 33), (6, 22), (6, 30), (6, 33), (8, 22), (8, 30), (8, 33), (9, 22), (9, 30), (9, 33), (10, 22), (10, 30), (10, 33), (11, 22), (11, 30), (11, 33), (12, 22), (12, 30), (12, 33), (13, 22), (13, 30), (13, 33), (14, 22), (14, 30), (14, 33), (15, 22), (15, 30), (16, 22), (16, 30), (16, 33), (17, 22), (17, 30), (17, 33), (19, 22), (19, 30), (19, 33), (20, 30), (20, 33), (24, 22), (24, 30), (24, 33), (25, 22), (25, 30), (25, 33), (26, 22), (26, 30), (26, 33), (27, 22), (27, 30), (27, 33), (28, 22), (28, 30), (28, 33), (31, 22), (31, 30), (31, 33), (32, 22), (32, 30), (32, 33), (34, 22), (34, 30), (34, 33), (35, 22), (35, 30), (35, 33), (36, 22), (36, 30), (36, 33)]</t>
        </is>
      </c>
      <c r="N9" t="n">
        <v>1214</v>
      </c>
      <c r="O9" t="n">
        <v>1</v>
      </c>
      <c r="P9" t="n">
        <v>0.9</v>
      </c>
      <c r="Q9" t="n">
        <v>3</v>
      </c>
      <c r="R9" t="n">
        <v>10000</v>
      </c>
      <c r="S9" t="inlineStr">
        <is>
          <t>03/03/2024, 14:11:20</t>
        </is>
      </c>
      <c r="T9" s="3">
        <f>hyperlink("https://spiral.technion.ac.il/results/MTAwMDA2Ng==/8/GOResultsPROCESS","link")</f>
        <v/>
      </c>
      <c r="U9" t="inlineStr">
        <is>
          <t>NO TERMS</t>
        </is>
      </c>
      <c r="V9" s="3">
        <f>hyperlink("https://spiral.technion.ac.il/results/MTAwMDA2Ng==/8/GOResultsFUNCTION","link")</f>
        <v/>
      </c>
      <c r="W9" t="inlineStr">
        <is>
          <t>NO TERMS</t>
        </is>
      </c>
      <c r="X9" s="3">
        <f>hyperlink("https://spiral.technion.ac.il/results/MTAwMDA2Ng==/8/GOResultsCOMPONENT","link")</f>
        <v/>
      </c>
      <c r="Y9" t="inlineStr">
        <is>
          <t>['GO:0032391:photoreceptor connecting cilium (qval8.05E-1)']</t>
        </is>
      </c>
      <c r="Z9" t="inlineStr">
        <is>
          <t>[{0, 1, 2, 3, 4, 5, 6, 8, 9, 10, 11, 12, 13, 14, 15, 16, 17, 19, 20, 24, 25, 26, 27, 28, 31, 32, 34, 35, 36}, {33, 22, 30}]</t>
        </is>
      </c>
    </row>
    <row r="10">
      <c r="A10" s="1" t="n">
        <v>9</v>
      </c>
      <c r="B10" t="n">
        <v>37560</v>
      </c>
      <c r="C10" t="n">
        <v>917</v>
      </c>
      <c r="D10" t="n">
        <v>37</v>
      </c>
      <c r="E10" t="n">
        <v>78</v>
      </c>
      <c r="F10" t="n">
        <v>786</v>
      </c>
      <c r="G10" t="n">
        <v>33</v>
      </c>
      <c r="H10" t="n">
        <v>1332</v>
      </c>
      <c r="I10" t="n">
        <v>74</v>
      </c>
      <c r="J10" s="2" t="n">
        <v>-16.59554291693263</v>
      </c>
      <c r="K10" t="n">
        <v>0.6133408496167686</v>
      </c>
      <c r="L10" t="inlineStr">
        <is>
          <t>1700047M11Rik,Abl1,Aldh6a1,Ankrd28,Arhgef10,Ascl1,Atp1b3,B3galt5,Bcas1,Brip1,Cactin,Car14,Car2,Carhsp1,Cd82,Cdk18,Cers2,Clic4,Ddr1,Dmc1,Dnajb2,Dst,Enpp6,Fa2h,Fam193a,Fnbp1,Foxn3,Gatm,Gm20172,Gm21984,Gm29627,Gm38042,Gm42756,Gm44883,Gna12,Hapln2,Hipk2,Ilk,Lgi3,Litaf,Lpar1,Mbp,Mobp,Mog,Mov10l1,Myrf,Naa16,Olfr1117-ps1,Olfr642,Olig1,Phlda3,Phldb1,Pik3c2b,Pip4k2a,Pkp4,Pla2g16,Plekhb1,Plekhg3,Plin3,Pllp,Prr5l,RP23-416K18.1,Rassf2,Rhog,Rnf13,Sept4,Serping1,Slc44a1,Smco3,Sox2ot,Stmn4,Tppp3,Tprn,Tspan9,Ttyh2,Wnk1,Zbtb20,Zfp768</t>
        </is>
      </c>
      <c r="M10" t="inlineStr">
        <is>
          <t>[(0, 3), (0, 9), (0, 18), (1, 3), (1, 9), (1, 18), (2, 3), (2, 9), (2, 18), (4, 3), (4, 9), (4, 18), (5, 3), (5, 9), (5, 18), (7, 3), (10, 3), (11, 3), (11, 9), (11, 18), (12, 9), (12, 18), (13, 3), (14, 3), (14, 9), (15, 3), (15, 9), (16, 3), (16, 9), (16, 18), (17, 3), (17, 9), (17, 18), (19, 3), (20, 3), (20, 9), (20, 18), (21, 3), (21, 9), (23, 3), (23, 9), (23, 18), (24, 3), (25, 3), (25, 9), (25, 18), (26, 3), (26, 9), (26, 18), (28, 3), (28, 9), (28, 18), (29, 3), (29, 9), (29, 18), (30, 3), (30, 9), (30, 18), (31, 3), (31, 9), (31, 18), (32, 3), (32, 9), (32, 18), (33, 3), (34, 3), (34, 9), (34, 18), (35, 3), (35, 9), (35, 18), (36, 3), (36, 9), (36, 18)]</t>
        </is>
      </c>
      <c r="N10" t="n">
        <v>2368</v>
      </c>
      <c r="O10" t="n">
        <v>1</v>
      </c>
      <c r="P10" t="n">
        <v>0.9</v>
      </c>
      <c r="Q10" t="n">
        <v>3</v>
      </c>
      <c r="R10" t="n">
        <v>10000</v>
      </c>
      <c r="S10" t="inlineStr">
        <is>
          <t>03/03/2024, 14:11:41</t>
        </is>
      </c>
      <c r="T10" s="3">
        <f>hyperlink("https://spiral.technion.ac.il/results/MTAwMDA2Ng==/9/GOResultsPROCESS","link")</f>
        <v/>
      </c>
      <c r="U10" t="inlineStr">
        <is>
          <t>['GO:0042552:myelination (qval8.08E-3)', 'GO:0008366:axon ensheathment (qval4.62E-3)', 'GO:0007272:ensheathment of neurons (qval3.08E-3)', 'GO:0021782:glial cell development (qval2.05E-1)', 'GO:0032286:central nervous system myelin maintenance (qval2.13E-1)', 'GO:0014003:oligodendrocyte development (qval1.9E-1)', 'GO:0010001:glial cell differentiation (qval4.98E-1)', 'GO:0048709:oligodendrocyte differentiation (qval4.48E-1)', 'GO:1903288:positive regulation of potassium ion import (qval4.12E-1)', 'GO:1903286:regulation of potassium ion import (qval4.93E-1)', 'GO:0065007:biological regulation (qval5.17E-1)', 'GO:0010470:regulation of gastrulation (qval4.8E-1)', 'GO:0015670:carbon dioxide transport (qval4.86E-1)', 'GO:1903053:regulation of extracellular matrix organization (qval4.74E-1)', 'GO:0051493:regulation of cytoskeleton organization (qval5.68E-1)', 'GO:0070587:regulation of cell-cell adhesion involved in gastrulation (qval6.01E-1)', 'GO:0034115:negative regulation of heterotypic cell-cell adhesion (qval5.66E-1)', 'GO:0051496:positive regulation of stress fiber assembly (qval7.61E-1)']</t>
        </is>
      </c>
      <c r="V10" s="3">
        <f>hyperlink("https://spiral.technion.ac.il/results/MTAwMDA2Ng==/9/GOResultsFUNCTION","link")</f>
        <v/>
      </c>
      <c r="W10" t="inlineStr">
        <is>
          <t>['GO:0019911:structural constituent of myelin sheath (qval2.07E-2)', 'GO:0016773:phosphotransferase activity, alcohol group as acceptor (qval8.32E-1)', 'GO:0016301:kinase activity (qval9.76E-1)']</t>
        </is>
      </c>
      <c r="X10" s="3">
        <f>hyperlink("https://spiral.technion.ac.il/results/MTAwMDA2Ng==/9/GOResultsCOMPONENT","link")</f>
        <v/>
      </c>
      <c r="Y10" t="inlineStr">
        <is>
          <t>['GO:0005737:cytoplasm (qval8.33E-2)', 'GO:0043218:compact myelin (qval1.12E-1)', 'GO:0043209:myelin sheath (qval3.09E-1)', 'GO:0016020:membrane (qval3.48E-1)', 'GO:0044464:cell part (qval2.91E-1)']</t>
        </is>
      </c>
      <c r="Z10" t="inlineStr">
        <is>
          <t>[{0, 1, 2, 4, 5, 7, 10, 11, 12, 13, 14, 15, 16, 17, 19, 20, 21, 23, 24, 25, 26, 28, 29, 30, 31, 32, 33, 34, 35, 36}, {9, 18, 3}]</t>
        </is>
      </c>
    </row>
    <row r="11">
      <c r="A11" s="1" t="n">
        <v>10</v>
      </c>
      <c r="B11" t="n">
        <v>37560</v>
      </c>
      <c r="C11" t="n">
        <v>917</v>
      </c>
      <c r="D11" t="n">
        <v>37</v>
      </c>
      <c r="E11" t="n">
        <v>104</v>
      </c>
      <c r="F11" t="n">
        <v>862</v>
      </c>
      <c r="G11" t="n">
        <v>33</v>
      </c>
      <c r="H11" t="n">
        <v>1332</v>
      </c>
      <c r="I11" t="n">
        <v>72</v>
      </c>
      <c r="J11" s="2" t="n">
        <v>-46.43711526366531</v>
      </c>
      <c r="K11" t="n">
        <v>0.6177043321649192</v>
      </c>
      <c r="L11" t="inlineStr">
        <is>
          <t>Atg14,Bccip,Cd44,Cenpo,Cfap70,Chic1,D230017M19Rik,Dach2,Dph3,Fzd6,Gm10222,Gm11913,Gm12744,Gm14141,Gm15988,Gm20594,Gm21781,Gm22344,Gm22488,Gm22513,Gm22614,Gm22953,Gm23153,Gm23238,Gm23287,Gm23330,Gm23510,Gm23511,Gm23624,Gm23973,Gm24047,Gm24105,Gm24136,Gm24146,Gm24305,Gm24447,Gm24497,Gm24514,Gm24893,Gm25099,Gm25106,Gm25117,Gm25288,Gm25581,Gm25682,Gm25939,Gm26023,Gm26035,Gm26072,Gm26315,Gm26316,Gm26444,Gm26461,Gm2904,Gm32444,Gm37204,Gm43444,Gm5611,Gm7846,Gm8649,Gm8840,Hat1,Hist1h2bg,Hspb8,Ift46,Lrrc10b,March9,Mettl18,Morn5,Mrc2,Nubp1,Osbpl5,Pdcd6ip,Pdzd8,Plcxd1,Plekha6,Rfx4,Rn7s1,Rn7s2,Rn7s6,Rnu2-10,Rnu5g,Rpgr,Slc30a7,Snora23,Snora30,Snora73b,Snord83b,Snord87,Srd5a3,Thap8,Tle4,Tmem129,Traf7,Usf2,Wnt7a,Wnt9a,Xrcc4,Zfp335,Zfp869,mt-Rnr1,mt-Rnr2,mt-Te,n-R5s2</t>
        </is>
      </c>
      <c r="M11" t="inlineStr">
        <is>
          <t>[(0, 30), (1, 7), (1, 22), (1, 30), (2, 7), (2, 22), (2, 30), (3, 7), (3, 22), (3, 30), (4, 22), (4, 30), (5, 7), (5, 22), (5, 30), (6, 7), (6, 22), (6, 30), (8, 7), (8, 22), (8, 30), (9, 7), (9, 22), (9, 30), (10, 7), (10, 22), (10, 30), (11, 7), (11, 30), (12, 30), (13, 7), (13, 22), (13, 30), (14, 7), (14, 22), (14, 30), (15, 30), (16, 30), (17, 7), (17, 22), (17, 30), (19, 7), (19, 22), (19, 30), (20, 30), (21, 30), (24, 7), (24, 22), (24, 30), (25, 7), (25, 22), (25, 30), (26, 7), (26, 22), (26, 30), (27, 7), (27, 22), (27, 30), (28, 7), (28, 22), (28, 30), (31, 30), (32, 7), (32, 22), (32, 30), (34, 30), (35, 7), (35, 22), (35, 30), (36, 7), (36, 22), (36, 30)]</t>
        </is>
      </c>
      <c r="N11" t="n">
        <v>1223</v>
      </c>
      <c r="O11" t="n">
        <v>0.75</v>
      </c>
      <c r="P11" t="n">
        <v>0.9</v>
      </c>
      <c r="Q11" t="n">
        <v>3</v>
      </c>
      <c r="R11" t="n">
        <v>10000</v>
      </c>
      <c r="S11" t="inlineStr">
        <is>
          <t>03/03/2024, 14:11:59</t>
        </is>
      </c>
      <c r="T11" s="3">
        <f>hyperlink("https://spiral.technion.ac.il/results/MTAwMDA2Ng==/10/GOResultsPROCESS","link")</f>
        <v/>
      </c>
      <c r="U11" t="inlineStr">
        <is>
          <t>['GO:0016055:Wnt signaling pathway (qval1E0)', 'GO:0018202:peptidyl-histidine modification (qval1E0)', 'GO:1905114:cell surface receptor signaling pathway involved in cell-cell signaling (qval8.78E-1)', 'GO:0060070:canonical Wnt signaling pathway (qval1E0)']</t>
        </is>
      </c>
      <c r="V11" s="3">
        <f>hyperlink("https://spiral.technion.ac.il/results/MTAwMDA2Ng==/10/GOResultsFUNCTION","link")</f>
        <v/>
      </c>
      <c r="W11" t="inlineStr">
        <is>
          <t>NO TERMS</t>
        </is>
      </c>
      <c r="X11" s="3">
        <f>hyperlink("https://spiral.technion.ac.il/results/MTAwMDA2Ng==/10/GOResultsCOMPONENT","link")</f>
        <v/>
      </c>
      <c r="Y11" t="inlineStr">
        <is>
          <t>['GO:0044233:Mitochondria-associated ER Membrane (qval1E0)']</t>
        </is>
      </c>
      <c r="Z11" t="inlineStr">
        <is>
          <t>[{0, 1, 2, 3, 4, 5, 6, 8, 9, 10, 11, 12, 13, 14, 15, 16, 17, 19, 20, 21, 24, 25, 26, 27, 28, 31, 32, 34, 35, 36}, {30, 22, 7}]</t>
        </is>
      </c>
    </row>
    <row r="12">
      <c r="A12" s="1" t="n">
        <v>11</v>
      </c>
      <c r="B12" t="n">
        <v>37560</v>
      </c>
      <c r="C12" t="n">
        <v>917</v>
      </c>
      <c r="D12" t="n">
        <v>37</v>
      </c>
      <c r="E12" t="n">
        <v>222</v>
      </c>
      <c r="F12" t="n">
        <v>456</v>
      </c>
      <c r="G12" t="n">
        <v>21</v>
      </c>
      <c r="H12" t="n">
        <v>1332</v>
      </c>
      <c r="I12" t="n">
        <v>50</v>
      </c>
      <c r="J12" s="2" t="n">
        <v>-151.4094219716965</v>
      </c>
      <c r="K12" t="n">
        <v>0.626737584639696</v>
      </c>
      <c r="L12" t="inlineStr">
        <is>
          <t>1110008P14Rik,3110035E14Rik,4930509H03Rik,5330416C01Rik,AA413626,Aak1,Adam18,Adgrb2,Agmat,Aldoa,Anks1b,Ano3,Anxa7,Ap2m1,Arf3,Arhgap32,Arhgap33,Arhgap39,Atp1a1,Atp1b1,Atp2b2,Atp6v0a1,Atp6v1c1,Atp6v1d,Atp6v1e1,Atp6v1g2,Aurkb,B230112I24Rik,B430218F22Rik,BC028777,Bex2,Cacnb3,Cacng3,Calm1,Calm2,Calm3,Camk2n1,Camk4,Cck,Ccng1,Cd69,Cdk5r1,Cdk5r2,Celf5,Chn1,Clstn1,Clta,Cpeb4,Crip2,Ctxn1,Cyfip2,Cyp2f2,Cyp46a1,D430041D05Rik,Dclk1,Diras2,Dlg4,Dnm1,Dtx3,Eef1a2,Eif4a1,Enc1,Eno2,Fkbp1a,Fmnl1,Foxm1,Foxr2,Fxyd7,Gapdhs,Gas7,Gda,Gls,Gm10080,Gm10419,Gm11702,Gm12627,Gm12723,Gm14015,Gm14133,Gm14539,Gm14630,Gm15187,Gm15609,Gm15690,Gm15979,Gm17315,Gm17800,Gm20396,Gm21269,Gm26875,Gm37514,Gm37573,Gm37868,Gm38148,Gm43022,Gm44284,Gm44765,Gm45178,Gm45352,Gm5575,Gm5915,Gm5944,Gm6108,Gm6946,Gng13,Gpm6a,Gria2,Gria3,Grin2a,Hoxb8,Hpcal4,Hsbp1,Iqcj,Islr2,Itpr1,Jph3,Kalrn,Kcnip2,Khdrbs3,Klc1,Lsm14b,Mapk10,Mboat7,Mef2c,Meg3,Mgst3,Mical2,Mkl2,Mmrn1,Mtfp1,Mtpn,Myl12b,Naa38,Ncdn,Nckap1,Ndufa4,Neto1,Nfyb,Nhlh1,Nptx1,Npy,Nrgn,Nrxn1,Ociad1,Ola1,Olfr1316,Olfr1366,Olfr929-ps1,Pcnx3,Pde1a,Pfn2,Pgm2l1,Pja2,Pld3,Ppfia2,Ppp3r1,Prkcb,Prnp,Psap,Psd,Psd3,Ptms,Ptprj,Ptprn,RP23-174M1.1,RP23-233K6.9,Rab6b,Rap1gap2,Rbfox2,Reps2,Rnf112,Rpl10-ps6,Rtn1,Rtn3,Ryr2,Scg5,Serinc1,Sh3gl2,Slc17a7,Slc24a1,Slc39a10,Slc4a10,Slc6a17,Snap25,Snap47,Snap91,Snca,Sncb,Snx10,Spock1,Spred1,Stmn1,Stmn3,Stx1a,Stxbp1,Sv2b,Syn1,Syn2,Syngr1,Synpr,Syt1,Tcp10c,Timm8b,Tmem132a,Tmem56,Tmsb4x,Trim9,Tspan7,Ttc9b,Tubb5,Ubald1,Ubb,Ube2ql1,Unc13a,Uqcrq,Usmg5,Vamp2,Vars2,Wbp2,Ywhag,Ywhaz,Zbtb18</t>
        </is>
      </c>
      <c r="M12" t="inlineStr">
        <is>
          <t>[(0, 5), (0, 25), (0, 35), (3, 5), (3, 25), (3, 35), (6, 5), (6, 25), (6, 35), (7, 5), (7, 25), (7, 35), (9, 5), (9, 25), (9, 35), (10, 5), (10, 25), (10, 35), (12, 5), (12, 25), (12, 35), (13, 5), (13, 25), (13, 35), (14, 5), (14, 25), (14, 35), (15, 5), (15, 25), (15, 35), (18, 5), (18, 25), (18, 35), (21, 5), (21, 25), (21, 35), (22, 5), (22, 25), (22, 35), (23, 5), (23, 25), (23, 35), (27, 25), (30, 5), (30, 25), (30, 35), (33, 5), (33, 25), (33, 35), (34, 25)]</t>
        </is>
      </c>
      <c r="N12" t="n">
        <v>1334</v>
      </c>
      <c r="O12" t="n">
        <v>1</v>
      </c>
      <c r="P12" t="n">
        <v>0.9</v>
      </c>
      <c r="Q12" t="n">
        <v>3</v>
      </c>
      <c r="R12" t="n">
        <v>10000</v>
      </c>
      <c r="S12" t="inlineStr">
        <is>
          <t>03/03/2024, 14:13:03</t>
        </is>
      </c>
      <c r="T12" s="3">
        <f>hyperlink("https://spiral.technion.ac.il/results/MTAwMDA2Ng==/11/GOResultsPROCESS","link")</f>
        <v/>
      </c>
      <c r="U12" t="inlineStr">
        <is>
          <t>['GO:0050804:modulation of chemical synaptic transmission (qval4.02E-16)', 'GO:0099177:regulation of trans-synaptic signaling (qval2.13E-16)', 'GO:0048167:regulation of synaptic plasticity (qval2.61E-12)', 'GO:0065008:regulation of biological quality (qval1.82E-11)', 'GO:0099003:vesicle-mediated transport in synapse (qval5.76E-11)', 'GO:0050806:positive regulation of synaptic transmission (qval1.41E-10)', 'GO:0099643:signal release from synapse (qval7.51E-10)', 'GO:0051234:establishment of localization (qval1.17E-9)', 'GO:0006810:transport (qval1.08E-9)', 'GO:0051179:localization (qval1.64E-9)', 'GO:0098693:regulation of synaptic vesicle cycle (qval4.2E-9)', 'GO:0099072:regulation of postsynaptic membrane neurotransmitter receptor levels (qval9.92E-9)', 'GO:0051649:establishment of localization in cell (qval1.36E-8)', 'GO:0048168:regulation of neuronal synaptic plasticity (qval1.45E-8)', 'GO:0051049:regulation of transport (qval2.89E-8)', 'GO:0051668:localization within membrane (qval3.33E-8)', 'GO:0023061:signal release (qval5.48E-8)', 'GO:0097120:receptor localization to synapse (qval1.24E-7)', 'GO:0022898:regulation of transmembrane transporter activity (qval1.88E-7)', 'GO:0048488:synaptic vesicle endocytosis (qval2.56E-7)', 'GO:0140238:presynaptic endocytosis (qval2.44E-7)', 'GO:0032409:regulation of transporter activity (qval3.04E-7)', 'GO:0097479:synaptic vesicle localization (qval5.01E-7)', 'GO:0006836:neurotransmitter transport (qval4.84E-7)', 'GO:0098916:anterograde trans-synaptic signaling (qval4.86E-7)', 'GO:0007268:chemical synaptic transmission (qval4.67E-7)', 'GO:0017156:calcium ion regulated exocytosis (qval5.76E-7)', 'GO:0032412:regulation of ion transmembrane transporter activity (qval5.79E-7)', 'GO:0023051:regulation of signaling (qval9.21E-7)', 'GO:0035418:protein localization to synapse (qval1.01E-6)', 'GO:0060341:regulation of cellular localization (qval9.83E-7)', 'GO:0051641:cellular localization (qval1.01E-6)', 'GO:0099537:trans-synaptic signaling (qval1.18E-6)', 'GO:0007269:neurotransmitter secretion (qval1.31E-6)', 'GO:0099536:synaptic signaling (qval1.45E-6)', 'GO:1904062:regulation of cation transmembrane transport (qval1.54E-6)', 'GO:0046903:secretion (qval1.5E-6)', 'GO:0098662:inorganic cation transmembrane transport (qval1.55E-6)', 'GO:0010646:regulation of cell communication (qval1.61E-6)', 'GO:0098660:inorganic ion transmembrane transport (qval1.74E-6)', 'GO:0031503:protein-containing complex localization (qval2.78E-6)', 'GO:0043269:regulation of ion transport (qval2.97E-6)', 'GO:1903539:protein localization to postsynaptic membrane (qval2.94E-6)', 'GO:0032940:secretion by cell (qval3.67E-6)', 'GO:0045055:regulated exocytosis (qval3.66E-6)', 'GO:0098655:cation transmembrane transport (qval4.69E-6)', 'GO:0065007:biological regulation (qval5.31E-6)', 'GO:0016079:synaptic vesicle exocytosis (qval5.26E-6)', 'GO:0001505:regulation of neurotransmitter levels (qval5.26E-6)', 'GO:0050807:regulation of synapse organization (qval5.41E-6)', 'GO:0023052:signaling (qval5.84E-6)', 'GO:0050794:regulation of cellular process (qval5.78E-6)', 'GO:0140029:exocytic process (qval7.48E-6)', 'GO:1900449:regulation of glutamate receptor signaling pathway (qval7.71E-6)', 'GO:0035493:SNARE complex assembly (qval1.07E-5)', 'GO:2001257:regulation of cation channel activity (qval1.18E-5)', 'GO:0032879:regulation of localization (qval1.27E-5)', 'GO:0051128:regulation of cellular component organization (qval1.67E-5)', 'GO:0007267:cell-cell signaling (qval1.67E-5)', 'GO:0061024:membrane organization (qval1.76E-5)', 'GO:0051648:vesicle localization (qval1.84E-5)', 'GO:0007610:behavior (qval3.27E-5)', 'GO:0050789:regulation of biological process (qval3.63E-5)', 'GO:0035235:ionotropic glutamate receptor signaling pathway (qval4.94E-5)', 'GO:0060627:regulation of vesicle-mediated transport (qval5.98E-5)', 'GO:0016192:vesicle-mediated transport (qval6.11E-5)', 'GO:0098657:import into cell (qval7.02E-5)', 'GO:0034765:regulation of ion transmembrane transport (qval7.21E-5)', 'GO:0050801:ion homeostasis (qval7.72E-5)', 'GO:0017158:regulation of calcium ion-dependent exocytosis (qval8.03E-5)', 'GO:0034220:ion transmembrane transport (qval8.39E-5)', 'GO:0006897:endocytosis (qval9.11E-5)', 'GO:0006887:exocytosis (qval1.02E-4)', 'GO:0030030:cell projection organization (qval1.09E-4)', 'GO:0016050:vesicle organization (qval1.22E-4)', 'GO:0016082:synaptic vesicle priming (qval1.44E-4)', 'GO:0055080:cation homeostasis (qval1.44E-4)', 'GO:2000463:positive regulation of excitatory postsynaptic potential (qval1.6E-4)', 'GO:0034762:regulation of transmembrane transport (qval1.67E-4)', 'GO:0098771:inorganic ion homeostasis (qval1.88E-4)', 'GO:0006812:cation transport (qval1.99E-4)', 'GO:0010959:regulation of metal ion transport (qval2.12E-4)', 'GO:1902600:proton transmembrane transport (qval2.26E-4)', 'GO:0072507:divalent inorganic cation homeostasis (qval2.76E-4)', 'GO:0071840:cellular component organization or biogenesis (qval2.85E-4)', 'GO:0051050:positive regulation of transport (qval2.91E-4)', 'GO:0008104:protein localization (qval2.91E-4)', 'GO:0016043:cellular component organization (qval3.21E-4)', 'GO:0099601:regulation of neurotransmitter receptor activity (qval3.24E-4)', 'GO:0048489:synaptic vesicle transport (qval3.2E-4)', 'GO:0097480:establishment of synaptic vesicle localization (qval3.17E-4)', 'GO:0030003:cellular cation homeostasis (qval3.19E-4)', 'GO:0055065:metal ion homeostasis (qval3.23E-4)', 'GO:0006811:ion transport (qval3.22E-4)', 'GO:0033036:macromolecule localization (qval3.55E-4)', 'GO:0006873:cellular ion homeostasis (qval4.37E-4)', 'GO:0050808:synapse organization (qval4.37E-4)', 'GO:0055074:calcium ion homeostasis (qval4.43E-4)', 'GO:0042592:homeostatic process (qval4.39E-4)', 'GO:0046928:regulation of neurotransmitter secretion (qval4.38E-4)', 'GO:0001956:positive regulation of neurotransmitter secretion (qval4.39E-4)', 'GO:0048878:chemical homeostasis (qval4.9E-4)', 'GO:0010469:regulation of signaling receptor activity (qval6.88E-4)', 'GO:0048812:neuron projection morphogenesis (qval7.25E-4)', 'GO:0045184:establishment of protein localization (qval7.6E-4)', 'GO:0046907:intracellular transport (qval7.65E-4)', 'GO:0031629:synaptic vesicle fusion to presynaptic active zone membrane (qval7.93E-4)', 'GO:0120039:plasma membrane bounded cell projection morphogenesis (qval8.74E-4)', 'GO:0120035:regulation of plasma membrane bounded cell projection organization (qval8.87E-4)', 'GO:0051966:regulation of synaptic transmission, glutamatergic (qval8.86E-4)', 'GO:0006875:cellular metal ion homeostasis (qval9E-4)', 'GO:1903305:regulation of regulated secretory pathway (qval9.49E-4)', 'GO:1903421:regulation of synaptic vesicle recycling (qval9.78E-4)', 'GO:0099645:neurotransmitter receptor localization to postsynaptic specialization membrane (qval1.01E-3)', 'GO:0099633:protein localization to postsynaptic specialization membrane (qval9.99E-4)', 'GO:0099500:vesicle fusion to plasma membrane (qval9.9E-4)', 'GO:0031344:regulation of cell projection organization (qval9.84E-4)', 'GO:1901019:regulation of calcium ion transmembrane transporter activity (qval9.76E-4)', 'GO:0048858:cell projection morphogenesis (qval9.88E-4)', 'GO:0007626:locomotory behavior (qval1.04E-3)', 'GO:0060291:long-term synaptic potentiation (qval1.03E-3)', 'GO:0098815:modulation of excitatory postsynaptic potential (qval1.12E-3)', 'GO:0007613:memory (qval1.12E-3)', 'GO:1990778:protein localization to cell periphery (qval1.18E-3)', 'GO:0031646:positive regulation of neurological system process (qval1.17E-3)', 'GO:0007154:cell communication (qval1.21E-3)', 'GO:0042391:regulation of membrane potential (qval1.27E-3)', 'GO:0065009:regulation of molecular function (qval1.29E-3)', 'GO:0019725:cellular homeostasis (qval1.32E-3)', 'GO:0048169:regulation of long-term neuronal synaptic plasticity (qval1.36E-3)', 'GO:0060314:regulation of ryanodine-sensitive calcium-release channel activity (qval1.51E-3)', 'GO:0017157:regulation of exocytosis (qval1.62E-3)', 'GO:1903169:regulation of calcium ion transmembrane transport (qval1.64E-3)', 'GO:0055082:cellular chemical homeostasis (qval1.71E-3)', 'GO:0072503:cellular divalent inorganic cation homeostasis (qval1.72E-3)', 'GO:0007611:learning or memory (qval1.79E-3)', 'GO:0099590:neurotransmitter receptor internalization (qval1.84E-3)', 'GO:0032990:cell part morphogenesis (qval1.88E-3)', 'GO:1903530:regulation of secretion by cell (qval1.91E-3)', 'GO:0050885:neuromuscular process controlling balance (qval1.96E-3)', 'GO:0048278:vesicle docking (qval1.95E-3)', 'GO:0048172:regulation of short-term neuronal synaptic plasticity (qval2.23E-3)', 'GO:0099175:regulation of postsynapse organization (qval2.34E-3)', 'GO:0007215:glutamate receptor signaling pathway (qval2.46E-3)', 'GO:0051650:establishment of vesicle localization (qval2.58E-3)', 'GO:0043933:protein-containing complex subunit organization (qval2.67E-3)', 'GO:0048522:positive regulation of cellular process (qval2.68E-3)', 'GO:0072657:protein localization to membrane (qval2.8E-3)', 'GO:0031623:receptor internalization (qval2.88E-3)', 'GO:0031175:neuron projection development (qval2.87E-3)', 'GO:0051924:regulation of calcium ion transport (qval2.9E-3)', 'GO:0030001:metal ion transport (qval2.98E-3)', 'GO:0044093:positive regulation of molecular function (qval3.19E-3)', 'GO:0070588:calcium ion transmembrane transport (qval3.33E-3)', 'GO:2000300:regulation of synaptic vesicle exocytosis (qval3.38E-3)', 'GO:0006874:cellular calcium ion homeostasis (qval3.5E-3)', 'GO:0051588:regulation of neurotransmitter transport (qval3.5E-3)', 'GO:0010522:regulation of calcium ion transport into cytosol (qval3.53E-3)', 'GO:0098881:exocytic insertion of neurotransmitter receptor to plasma membrane (qval3.57E-3)', 'GO:0098967:exocytic insertion of neurotransmitter receptor to postsynaptic membrane (qval3.54E-3)', 'GO:0043270:positive regulation of ion transport (qval3.94E-3)', 'GO:0001764:neuron migration (qval4.08E-3)', 'GO:1902803:regulation of synaptic vesicle transport (qval4.12E-3)', 'GO:1900242:regulation of synaptic vesicle endocytosis (qval4.3E-3)', 'GO:0050890:cognition (qval4.32E-3)', 'GO:0006898:receptor-mediated endocytosis (qval4.61E-3)', 'GO:0055085:transmembrane transport (qval4.62E-3)', 'GO:1902991:regulation of amyloid precursor protein catabolic process (qval4.77E-3)', 'GO:0051282:regulation of sequestering of calcium ion (qval4.75E-3)', 'GO:0097091:synaptic vesicle clustering (qval4.97E-3)', 'GO:0051640:organelle localization (qval4.94E-3)', 'GO:0140056:organelle localization by membrane tethering (qval5.13E-3)', 'GO:0051279:regulation of release of sequestered calcium ion into cytosol (qval5.49E-3)', 'GO:0071248:cellular response to metal ion (qval6.11E-3)', 'GO:0009987:cellular process (qval6.13E-3)', 'GO:0032989:cellular component morphogenesis (qval6.13E-3)', 'GO:0051960:regulation of nervous system development (qval6.15E-3)', 'GO:0051046:regulation of secretion (qval6.34E-3)', 'GO:0120036:plasma membrane bounded cell projection organization (qval6.66E-3)', 'GO:0061025:membrane fusion (qval6.62E-3)', 'GO:0021722:superior olivary nucleus maturation (qval6.62E-3)', 'GO:0016188:synaptic vesicle maturation (qval6.59E-3)', 'GO:0070838:divalent metal ion transport (qval6.68E-3)', 'GO:0022604:regulation of cell morphogenesis (qval6.65E-3)', 'GO:0022406:membrane docking (qval6.82E-3)', 'GO:0050905:neuromuscular process (qval7.14E-3)', 'GO:0072511:divalent inorganic cation transport (qval7.21E-3)', 'GO:0072583:clathrin-dependent endocytosis (qval7.23E-3)', 'GO:0006816:calcium ion transport (qval7.3E-3)', 'GO:0051590:positive regulation of neurotransmitter transport (qval7.66E-3)', 'GO:2000310:regulation of NMDA receptor activity (qval8.25E-3)', 'GO:0045956:positive regulation of calcium ion-dependent exocytosis (qval8.2E-3)', 'GO:0010807:regulation of synaptic vesicle priming (qval8.49E-3)', 'GO:0065003:protein-containing complex assembly (qval9.07E-3)', 'GO:0010975:regulation of neuron projection development (qval9.23E-3)', 'GO:0010038:response to metal ion (qval1.04E-2)', 'GO:1900244:positive regulation of synaptic vesicle endocytosis (qval1.1E-2)', 'GO:0010647:positive regulation of cell communication (qval1.16E-2)', 'GO:0015672:monovalent inorganic cation transport (qval1.19E-2)', 'GO:0023056:positive regulation of signaling (qval1.24E-2)', 'GO:0021819:layer formation in cerebral cortex (qval1.39E-2)', 'GO:0045664:regulation of neuron differentiation (qval1.44E-2)', 'GO:0006886:intracellular protein transport (qval1.5E-2)', 'GO:0031338:regulation of vesicle fusion (qval1.49E-2)', 'GO:0051928:positive regulation of calcium ion transport (qval1.5E-2)', 'GO:0050848:regulation of calcium-mediated signaling (qval1.57E-2)', 'GO:0071241:cellular response to inorganic substance (qval1.63E-2)', 'GO:0031644:regulation of neurological system process (qval1.69E-2)', 'GO:0070494:regulation of thrombin-activated receptor signaling pathway (qval1.71E-2)', 'GO:0070495:negative regulation of thrombin-activated receptor signaling pathway (qval1.7E-2)', 'GO:0015031:protein transport (qval1.81E-2)', 'GO:0043112:receptor metabolic process (qval1.9E-2)', 'GO:0090128:regulation of synapse maturation (qval2.07E-2)', 'GO:1903423:positive regulation of synaptic vesicle recycling (qval2.06E-2)', 'GO:0060402:calcium ion transport into cytosol (qval2.11E-2)', 'GO:0007399:nervous system development (qval2.12E-2)', 'GO:0044057:regulation of system process (qval2.16E-2)', 'GO:0043254:regulation of protein complex assembly (qval2.4E-2)', 'GO:0060079:excitatory postsynaptic potential (qval2.42E-2)', 'GO:0015833:peptide transport (qval2.55E-2)', 'GO:0051261:protein depolymerization (qval2.65E-2)', 'GO:1901021:positive regulation of calcium ion transmembrane transporter activity (qval2.64E-2)', 'GO:0030100:regulation of endocytosis (qval2.66E-2)', 'GO:0021549:cerebellum development (qval2.89E-2)', 'GO:0007616:long-term memory (qval2.88E-2)', 'GO:0009628:response to abiotic stimulus (qval2.89E-2)', 'GO:0048518:positive regulation of biological process (qval3.01E-2)', 'GO:0006906:vesicle fusion (qval3.18E-2)', 'GO:0042886:amide transport (qval3.31E-2)', 'GO:2000369:regulation of clathrin-dependent endocytosis (qval3.37E-2)', 'GO:0086009:membrane repolarization (qval3.35E-2)', 'GO:0006904:vesicle docking involved in exocytosis (qval3.37E-2)', 'GO:0051656:establishment of organelle localization (qval3.53E-2)', 'GO:0034613:cellular protein localization (qval3.59E-2)', 'GO:0000086:G2/M transition of mitotic cell cycle (qval3.64E-2)', 'GO:0035584:calcium-mediated signaling using intracellular calcium source (qval3.87E-2)', 'GO:0070727:cellular macromolecule localization (qval4.01E-2)', 'GO:0032386:regulation of intracellular transport (qval4.08E-2)', 'GO:0090174:organelle membrane fusion (qval4.11E-2)', 'GO:0060401:cytosolic calcium ion transport (qval4.1E-2)', 'GO:0051952:regulation of amine transport (qval4.25E-2)', 'GO:0099632:protein transport within plasma membrane (qval4.41E-2)', 'GO:0099637:neurotransmitter receptor transport (qval4.39E-2)', 'GO:1902430:negative regulation of amyloid-beta formation (qval4.37E-2)', 'GO:0048259:regulation of receptor-mediated endocytosis (qval4.37E-2)', 'GO:0022607:cellular component assembly (qval4.48E-2)', 'GO:0099504:synaptic vesicle cycle (qval4.77E-2)', 'GO:0044839:cell cycle G2/M phase transition (qval4.86E-2)', 'GO:1904064:positive regulation of cation transmembrane transport (qval4.96E-2)', 'GO:1904427:positive regulation of calcium ion transmembrane transport (qval4.94E-2)']</t>
        </is>
      </c>
      <c r="V12" s="3">
        <f>hyperlink("https://spiral.technion.ac.il/results/MTAwMDA2Ng==/11/GOResultsFUNCTION","link")</f>
        <v/>
      </c>
      <c r="W12" t="inlineStr">
        <is>
          <t>['GO:0035254:glutamate receptor binding (qval6.01E-8)', 'GO:0005515:protein binding (qval1.08E-7)', 'GO:0022890:inorganic cation transmembrane transporter activity (qval1.75E-7)', 'GO:0019899:enzyme binding (qval1.7E-7)', 'GO:0048306:calcium-dependent protein binding (qval1.81E-7)', 'GO:0000149:SNARE binding (qval4.93E-7)', 'GO:0008324:cation transmembrane transporter activity (qval4.34E-7)', 'GO:0044325:ion channel binding (qval1.89E-6)', 'GO:0019904:protein domain specific binding (qval4.02E-6)', 'GO:0005509:calcium ion binding (qval6.69E-6)', 'GO:0015318:inorganic molecular entity transmembrane transporter activity (qval7.59E-6)', 'GO:0008092:cytoskeletal protein binding (qval1.01E-5)', 'GO:0019829:cation-transporting ATPase activity (qval1.92E-5)', 'GO:0042625:ATPase coupled ion transmembrane transporter activity (qval1.79E-5)', 'GO:0022853:active ion transmembrane transporter activity (qval1.67E-5)', 'GO:0015075:ion transmembrane transporter activity (qval1.86E-5)', 'GO:0019900:kinase binding (qval1.79E-5)', 'GO:0017075:syntaxin-1 binding (qval2.81E-5)', 'GO:0019901:protein kinase binding (qval3.67E-5)', 'GO:0046873:metal ion transmembrane transporter activity (qval4.38E-5)', 'GO:0005488:binding (qval9.59E-5)', 'GO:0015077:monovalent inorganic cation transmembrane transporter activity (qval1.08E-4)', 'GO:0022857:transmembrane transporter activity (qval1.37E-4)', 'GO:0005246:calcium channel regulator activity (qval1.54E-4)', 'GO:0046961:proton-transporting ATPase activity, rotational mechanism (qval2.75E-4)', 'GO:0047485:protein N-terminus binding (qval3.18E-4)', 'GO:0031800:type 3 metabotropic glutamate receptor binding (qval4.56E-4)', 'GO:0005215:transporter activity (qval5.2E-4)', 'GO:0016247:channel regulator activity (qval6.07E-4)', 'GO:0035256:G protein-coupled glutamate receptor binding (qval6.03E-4)', 'GO:0099106:ion channel regulator activity (qval6.27E-4)', 'GO:0042626:ATPase activity, coupled to transmembrane movement of substances (qval8.03E-4)', 'GO:0036442:proton-exporting ATPase activity (qval8.39E-4)', 'GO:0019905:syntaxin binding (qval9.24E-4)', 'GO:0043492:ATPase activity, coupled to movement of substances (qval8.99E-4)', 'GO:0015399:primary active transmembrane transporter activity (qval9.96E-4)', 'GO:0015405:P-P-bond-hydrolysis-driven transmembrane transporter activity (qval9.69E-4)', 'GO:0044769:ATPase activity, coupled to transmembrane movement of ions, rotational mechanism (qval1.19E-3)', 'GO:0005234:extracellularly glutamate-gated ion channel activity (qval1.56E-3)', 'GO:0051117:ATPase binding (qval2.28E-3)', 'GO:0015085:calcium ion transmembrane transporter activity (qval2.29E-3)', 'GO:1903136:cuprous ion binding (qval2.52E-3)', 'GO:0098772:molecular function regulator (qval2.64E-3)', 'GO:0005102:signaling receptor binding (qval3.41E-3)', 'GO:0030235:nitric-oxide synthase regulator activity (qval3.73E-3)', 'GO:0050998:nitric-oxide synthase binding (qval3.78E-3)', 'GO:0005543:phospholipid binding (qval3.9E-3)', 'GO:0005216:ion channel activity (qval3.99E-3)', 'GO:0008022:protein C-terminus binding (qval3.96E-3)', 'GO:0022838:substrate-specific channel activity (qval5.09E-3)', 'GO:0022804:active transmembrane transporter activity (qval5.19E-3)', 'GO:0017111:nucleoside-triphosphatase activity (qval5.58E-3)', 'GO:0005262:calcium channel activity (qval5.65E-3)', 'GO:0005261:cation channel activity (qval7.69E-3)', 'GO:0008289:lipid binding (qval1.05E-2)', 'GO:0016462:pyrophosphatase activity (qval1.13E-2)', 'GO:0016817:hydrolase activity, acting on acid anhydrides (qval1.15E-2)', 'GO:0016818:hydrolase activity, acting on acid anhydrides, in phosphorus-containing anhydrides (qval1.13E-2)', 'GO:0015267:channel activity (qval1.18E-2)', 'GO:0022803:passive transmembrane transporter activity (qval1.16E-2)', 'GO:0015662:ATPase activity, coupled to transmembrane movement of ions, phosphorylative mechanism (qval1.15E-2)', 'GO:0005516:calmodulin binding (qval1.74E-2)', 'GO:0005484:SNAP receptor activity (qval1.81E-2)', 'GO:0044877:protein-containing complex binding (qval2.12E-2)', 'GO:0015081:sodium ion transmembrane transporter activity (qval2.17E-2)', 'GO:0035255:ionotropic glutamate receptor binding (qval2.38E-2)', 'GO:0008179:adenylate cyclase binding (qval2.38E-2)', 'GO:0022839:ion gated channel activity (qval2.52E-2)', 'GO:0015078:proton transmembrane transporter activity (qval2.5E-2)', 'GO:0043167:ion binding (qval2.99E-2)', 'GO:0004971:AMPA glutamate receptor activity (qval2.97E-2)', 'GO:0097109:neuroligin family protein binding (qval2.92E-2)', 'GO:0017022:myosin binding (qval3.13E-2)', 'GO:0004970:ionotropic glutamate receptor activity (qval3.1E-2)', 'GO:0043548:phosphatidylinositol 3-kinase binding (qval3.09E-2)', 'GO:0022836:gated channel activity (qval3.06E-2)', 'GO:0043274:phospholipase binding (qval4.11E-2)', 'GO:0015276:ligand-gated ion channel activity (qval5.7E-2)']</t>
        </is>
      </c>
      <c r="X12" s="3">
        <f>hyperlink("https://spiral.technion.ac.il/results/MTAwMDA2Ng==/11/GOResultsCOMPONENT","link")</f>
        <v/>
      </c>
      <c r="Y12" t="inlineStr">
        <is>
          <t>['GO:0044456:synapse part (qval6.19E-39)', 'GO:0097458:neuron part (qval2.91E-33)', 'GO:0045202:synapse (qval7.78E-31)', 'GO:0042995:cell projection (qval2.02E-22)', 'GO:0043005:neuron projection (qval1.32E-21)', 'GO:0030658:transport vesicle membrane (qval2.83E-20)', 'GO:0099501:exocytic vesicle membrane (qval3.12E-20)', 'GO:0030672:synaptic vesicle membrane (qval2.73E-20)', 'GO:0120025:plasma membrane bounded cell projection (qval2.61E-19)', 'GO:0098978:glutamatergic synapse (qval2.46E-17)', 'GO:0014069:postsynaptic density (qval1.52E-16)', 'GO:0099572:postsynaptic specialization (qval2.24E-16)', 'GO:0120038:plasma membrane bounded cell projection part (qval5.02E-16)', 'GO:0044463:cell projection part (qval4.66E-16)', 'GO:0098793:presynapse (qval5.86E-16)', 'GO:0033267:axon part (qval6.35E-15)', 'GO:0008021:synaptic vesicle (qval8.52E-15)', 'GO:0030659:cytoplasmic vesicle membrane (qval1.22E-14)', 'GO:0044433:cytoplasmic vesicle part (qval5.01E-14)', 'GO:0012506:vesicle membrane (qval1.14E-13)', 'GO:0070382:exocytic vesicle (qval1.18E-13)', 'GO:0030054:cell junction (qval2.03E-12)', 'GO:0099503:secretory vesicle (qval8.86E-12)', 'GO:0030133:transport vesicle (qval8.54E-12)', 'GO:0044297:cell body (qval3.77E-10)', 'GO:0098794:postsynapse (qval3.68E-10)', 'GO:0043025:neuronal cell body (qval3.63E-10)', 'GO:0030285:integral component of synaptic vesicle membrane (qval3.8E-10)', 'GO:0031982:vesicle (qval4.98E-10)', 'GO:0098563:intrinsic component of synaptic vesicle membrane (qval6.01E-10)', 'GO:0097060:synaptic membrane (qval9.02E-10)', 'GO:0031410:cytoplasmic vesicle (qval1.84E-9)', 'GO:0097708:intracellular vesicle (qval2.04E-9)', 'GO:0060076:excitatory synapse (qval4.32E-9)', 'GO:0016020:membrane (qval5.32E-9)', 'GO:0043209:myelin sheath (qval7.39E-9)', 'GO:0043195:terminal bouton (qval2.52E-8)', 'GO:0044444:cytoplasmic part (qval1.54E-7)', 'GO:0098796:membrane protein complex (qval1.94E-7)', 'GO:0098685:Schaffer collateral - CA1 synapse (qval2.43E-7)', 'GO:0098805:whole membrane (qval3.29E-7)', 'GO:0034703:cation channel complex (qval3.94E-7)', 'GO:0005886:plasma membrane (qval4.31E-7)', 'GO:0030425:dendrite (qval6.32E-7)', 'GO:1902495:transmembrane transporter complex (qval6.48E-7)', 'GO:0031090:organelle membrane (qval7.81E-7)', 'GO:0030426:growth cone (qval7.78E-7)', 'GO:1990351:transporter complex (qval1.09E-6)', 'GO:0030427:site of polarized growth (qval1.14E-6)', 'GO:0098588:bounding membrane of organelle (qval1.27E-6)', 'GO:0099523:presynaptic cytosol (qval1.97E-6)', 'GO:0044306:neuron projection terminus (qval2.73E-6)', 'GO:0098590:plasma membrane region (qval3.14E-6)', 'GO:0042734:presynaptic membrane (qval8.44E-6)', 'GO:0098839:postsynaptic density membrane (qval9.48E-6)', 'GO:0044464:cell part (qval1.09E-5)', 'GO:0099146:intrinsic component of postsynaptic density membrane (qval1.1E-5)', 'GO:0034702:ion channel complex (qval1.1E-5)', 'GO:0099634:postsynaptic specialization membrane (qval1.31E-5)', 'GO:0008076:voltage-gated potassium channel complex (qval1.42E-5)', 'GO:0098797:plasma membrane protein complex (qval1.56E-5)', 'GO:0005737:cytoplasm (qval2.16E-5)', 'GO:0099522:region of cytosol (qval4.04E-5)', 'GO:0034705:potassium channel complex (qval4.03E-5)', 'GO:0099240:intrinsic component of synaptic membrane (qval4.29E-5)', 'GO:0043226:organelle (qval4.93E-5)', 'GO:0031300:intrinsic component of organelle membrane (qval5.18E-5)', 'GO:0099061:integral component of postsynaptic density membrane (qval7.26E-5)', 'GO:0070032:synaptobrevin 2-SNAP-25-syntaxin-1a-complexin I complex (qval7.62E-5)', 'GO:0070033:synaptobrevin 2-SNAP-25-syntaxin-1a-complexin II complex (qval7.51E-5)', 'GO:0098984:neuron to neuron synapse (qval8.45E-5)', 'GO:0031301:integral component of organelle membrane (qval9.78E-5)', 'GO:0098948:intrinsic component of postsynaptic specialization membrane (qval1.4E-4)', 'GO:0070044:synaptobrevin 2-SNAP-25-syntaxin-1a complex (qval1.76E-4)', 'GO:0030424:axon (qval2.38E-4)', 'GO:0098688:parallel fiber to Purkinje cell synapse (qval2.53E-4)', 'GO:0044424:intracellular part (qval3.06E-4)', 'GO:0048787:presynaptic active zone membrane (qval3.2E-4)', 'GO:0043679:axon terminus (qval3.39E-4)', 'GO:0098889:intrinsic component of presynaptic membrane (qval3.99E-4)', 'GO:0099699:integral component of synaptic membrane (qval6.25E-4)', 'GO:0043227:membrane-bounded organelle (qval7.2E-4)', 'GO:0036477:somatodendritic compartment (qval7.36E-4)', 'GO:0099060:integral component of postsynaptic specialization membrane (qval7.88E-4)', 'GO:0098686:hippocampal mossy fiber to CA3 synapse (qval1.19E-3)', 'GO:0044422:organelle part (qval1.38E-3)', 'GO:0031201:SNARE complex (qval1.43E-3)', 'GO:0099056:integral component of presynaptic membrane (qval1.53E-3)', 'GO:0044425:membrane part (qval1.77E-3)', 'GO:0044459:plasma membrane part (qval2.01E-3)', 'GO:0032281:AMPA glutamate receptor complex (qval2.19E-3)', 'GO:0008328:ionotropic glutamate receptor complex (qval2.19E-3)', 'GO:0031313:extrinsic component of endosome membrane (qval2.23E-3)', 'GO:0031312:extrinsic component of organelle membrane (qval2.35E-3)', 'GO:0098936:intrinsic component of postsynaptic membrane (qval3.18E-3)', 'GO:0098878:neurotransmitter receptor complex (qval3.51E-3)', 'GO:0019898:extrinsic component of membrane (qval3.64E-3)', 'GO:0043197:dendritic spine (qval4.2E-3)', 'GO:0016469:proton-transporting two-sector ATPase complex (qval4.37E-3)', 'GO:0016533:protein kinase 5 complex (qval4.52E-3)', 'GO:0043204:perikaryon (qval5.03E-3)', 'GO:0044309:neuron spine (qval5.04E-3)', 'GO:0098982:GABA-ergic synapse (qval6.45E-3)', 'GO:0043229:intracellular organelle (qval6.79E-3)', 'GO:0048786:presynaptic active zone (qval7.06E-3)', 'GO:0044445:cytosolic part (qval8.12E-3)', 'GO:0099568:cytoplasmic region (qval8.32E-3)', 'GO:0005783:endoplasmic reticulum (qval8.93E-3)', 'GO:0033176:proton-transporting V-type ATPase complex (qval1.06E-2)', 'GO:0045211:postsynaptic membrane (qval1.08E-2)', 'GO:0099055:integral component of postsynaptic membrane (qval1.14E-2)', 'GO:0005955:calcineurin complex (qval1.33E-2)']</t>
        </is>
      </c>
      <c r="Z12" t="inlineStr">
        <is>
          <t>[{0, 3, 6, 7, 9, 10, 12, 13, 14, 15, 18, 21, 22, 23, 27, 30, 33, 34}, {25, 35, 5}]</t>
        </is>
      </c>
    </row>
    <row r="13">
      <c r="A13" s="1" t="n">
        <v>12</v>
      </c>
      <c r="B13" t="n">
        <v>37560</v>
      </c>
      <c r="C13" t="n">
        <v>917</v>
      </c>
      <c r="D13" t="n">
        <v>37</v>
      </c>
      <c r="E13" t="n">
        <v>228</v>
      </c>
      <c r="F13" t="n">
        <v>226</v>
      </c>
      <c r="G13" t="n">
        <v>11</v>
      </c>
      <c r="H13" t="n">
        <v>1332</v>
      </c>
      <c r="I13" t="n">
        <v>28</v>
      </c>
      <c r="J13" s="2" t="n">
        <v>-39.55308242508795</v>
      </c>
      <c r="K13" t="n">
        <v>0.6267831705280085</v>
      </c>
      <c r="L13" t="inlineStr">
        <is>
          <t>0610012G03Rik,1700020I14Rik,1700051A21Rik,4930509H03Rik,4932442E05Rik,5330416C01Rik,5930420M18Rik,9130208D14Rik,Aak1,Aars,Adgrb3,Ak1,Aldoa,Ap2m1,Armcx1,Armcx2,Atp23,Atp6v1d,Atp6v1e1,Atxn1,Atxn10,B3gat3,B430218F22Rik,Bcorl1,Bex2,Bzw1,Cadps,Calm1,Calm2,Calm3,Cck,Cct6a,Cdk14,Chrnb1,Ciart,Clk2,Clta,Cntn1,Coa3,Cox5b,Cox7c,Cplx1,Cpne4,Cyfip2,Diaph2,Diras2,Dnm1,Dtx3,Eef1a2,Eno1,Enpp5,Ensa,Ethe1,Evl,F730016J06Rik,F830115B05Rik,Fars2,Foxm1,Foxr2,Fuom,Gde1,Gja8,Gm10221,Gm10419,Gm11110,Gm11242,Gm11628,Gm11969,Gm12115,Gm12297,Gm13263,Gm14070,Gm14440,Gm14450,Gm14584,Gm14630,Gm15054,Gm15262,Gm15294,Gm15349,Gm15390,Gm15609,Gm15927,Gm15943,Gm16894,Gm16897,Gm17068,Gm17315,Gm20305,Gm20633,Gm21269,Gm2366,Gm27000,Gm2860,Gm29668,Gm32102,Gm3222,Gm34121,Gm37276,Gm37331,Gm37514,Gm3809,Gm38148,Gm42919,Gm42989,Gm43629,Gm44389,Gm44562,Gm44765,Gm45649,Gm4609,Gm4812,Gm5264,Gm5291,Gm5575,Gm5883,Gm5909,Gm5915,Gm5944,Gm6043,Gm6946,Gm7150,Gm7328,Gm765,Gm7745,Gm8529,Gm9225,Gm9522,Gng3,Got1,Gpr157,Grina,Gsk3b,Hmgn3,Hspa1a,Igf2bp1,Jph3,Kcnab2,Kynu,Ldoc1l,Lgr4,Lpgat1,Lrrc20,Ltf,Map2k4,Mapk10,Meg3,Mettl10,Mff,Muc5b,Myl12b,Naa38,Ncdn,Ndufa4,Nedd8,Nid2,Nsmf,Ociad1,Olfr929-ps1,Oxgr1,Pafah1b2,Pank3,Pfkp,Pitpna,Pja2,Pkhd1,Ppp2r1a,Prkcb,Prnp,Prox2os,RP23-158C15.7,RP23-337L12.6,RP23-381I17.3,RP23-64B8.9,RP24-298N7.11,RP24-325P4.5,RP24-545B2.4,Rab6b,Reps2,Rgs7,Ric3,Rnf187,Rpl10-ps6,Rpl38,Rtn3,Samsn1,Scg5,Serinc1,Serpinb9b,Sh3gl2,Skp1a,Slc6a16,Slc6a17,Snap25,Snap91,Sncb,Snhg17,Snn,Spock1,Sptbn1,Stmn3,Stx1b,Stxbp1,Syn1,Tdrd1,Tifab,Tmem181c-ps,Tmem50b,Tmem55b,Tmem56,Tmsb15b2,Tomm20,Tubb5,Uba52,Ubb,Uqcrq,Usmg5,Usp14,Usp22,Vsig8,Wbscr17,Wnk4,Ypel5,Ywhag,Ywhaz,Zc3h14,Zim3,Zkscan16</t>
        </is>
      </c>
      <c r="M13" t="inlineStr">
        <is>
          <t>[(0, 5), (0, 19), (0, 25), (0, 35), (3, 5), (3, 19), (3, 25), (3, 35), (18, 5), (18, 19), (18, 25), (18, 35), (22, 5), (22, 19), (22, 25), (22, 35), (30, 5), (30, 19), (30, 25), (30, 35), (31, 5), (31, 19), (31, 25), (31, 35), (33, 5), (33, 19), (33, 25), (33, 35)]</t>
        </is>
      </c>
      <c r="N13" t="n">
        <v>2350</v>
      </c>
      <c r="O13" t="n">
        <v>0.75</v>
      </c>
      <c r="P13" t="n">
        <v>0.9</v>
      </c>
      <c r="Q13" t="n">
        <v>3</v>
      </c>
      <c r="R13" t="n">
        <v>10000</v>
      </c>
      <c r="S13" t="inlineStr">
        <is>
          <t>03/03/2024, 14:13:45</t>
        </is>
      </c>
      <c r="T13" s="3">
        <f>hyperlink("https://spiral.technion.ac.il/results/MTAwMDA2Ng==/12/GOResultsPROCESS","link")</f>
        <v/>
      </c>
      <c r="U13" t="inlineStr">
        <is>
          <t>['GO:0099003:vesicle-mediated transport in synapse (qval2.4E-5)', 'GO:0065008:regulation of biological quality (qval5.51E-4)', 'GO:0098693:regulation of synaptic vesicle cycle (qval4.71E-4)', 'GO:0099643:signal release from synapse (qval1.4E-3)', 'GO:1900244:positive regulation of synaptic vesicle endocytosis (qval3.65E-3)', 'GO:1903421:regulation of synaptic vesicle recycling (qval6.53E-3)', 'GO:1903423:positive regulation of synaptic vesicle recycling (qval7.08E-3)', 'GO:0099072:regulation of postsynaptic membrane neurotransmitter receptor levels (qval1.12E-2)', 'GO:0006836:neurotransmitter transport (qval2.04E-2)', 'GO:0023061:signal release (qval1.84E-2)', 'GO:0007269:neurotransmitter secretion (qval1.67E-2)', 'GO:0000086:G2/M transition of mitotic cell cycle (qval1.73E-2)', 'GO:0098881:exocytic insertion of neurotransmitter receptor to plasma membrane (qval2.31E-2)', 'GO:0098967:exocytic insertion of neurotransmitter receptor to postsynaptic membrane (qval2.15E-2)', 'GO:1900242:regulation of synaptic vesicle endocytosis (qval2.05E-2)', 'GO:0044839:cell cycle G2/M phase transition (qval2.02E-2)', 'GO:0048488:synaptic vesicle endocytosis (qval2.11E-2)', 'GO:0140238:presynaptic endocytosis (qval1.99E-2)', 'GO:0051649:establishment of localization in cell (qval2.13E-2)', 'GO:0051049:regulation of transport (qval2.05E-2)', 'GO:0072583:clathrin-dependent endocytosis (qval2.84E-2)', 'GO:0017156:calcium ion regulated exocytosis (qval2.91E-2)', 'GO:0046031:ADP metabolic process (qval3.04E-2)', 'GO:0006810:transport (qval3.97E-2)', 'GO:0006165:nucleoside diphosphate phosphorylation (qval3.93E-2)', 'GO:0009135:purine nucleoside diphosphate metabolic process (qval3.78E-2)', 'GO:0009179:purine ribonucleoside diphosphate metabolic process (qval3.64E-2)', 'GO:0060341:regulation of cellular localization (qval3.56E-2)', 'GO:0019359:nicotinamide nucleotide biosynthetic process (qval3.68E-2)', 'GO:0051179:localization (qval3.75E-2)', 'GO:0048167:regulation of synaptic plasticity (qval3.74E-2)', 'GO:0046939:nucleotide phosphorylation (qval3.91E-2)', 'GO:0051234:establishment of localization (qval4.08E-2)', 'GO:0019363:pyridine nucleotide biosynthetic process (qval3.97E-2)', 'GO:0009185:ribonucleoside diphosphate metabolic process (qval4.16E-2)', 'GO:0016079:synaptic vesicle exocytosis (qval4.21E-2)', 'GO:0016192:vesicle-mediated transport (qval4.46E-2)', 'GO:0048168:regulation of neuronal synaptic plasticity (qval4.44E-2)', 'GO:0072525:pyridine-containing compound biosynthetic process (qval4.33E-2)', 'GO:0031629:synaptic vesicle fusion to presynaptic active zone membrane (qval4.74E-2)', 'GO:0099500:vesicle fusion to plasma membrane (qval5.75E-2)', 'GO:0046496:nicotinamide nucleotide metabolic process (qval5.94E-2)', 'GO:0050804:modulation of chemical synaptic transmission (qval5.85E-2)', 'GO:0097479:synaptic vesicle localization (qval5.8E-2)', 'GO:0099177:regulation of trans-synaptic signaling (qval5.69E-2)', 'GO:0019362:pyridine nucleotide metabolic process (qval5.97E-2)', 'GO:0072524:pyridine-containing compound metabolic process (qval7.04E-2)', 'GO:0060314:regulation of ryanodine-sensitive calcium-release channel activity (qval7.26E-2)', 'GO:0140029:exocytic process (qval7.15E-2)', 'GO:0006091:generation of precursor metabolites and energy (qval7.36E-2)', 'GO:0099590:neurotransmitter receptor internalization (qval8.16E-2)', 'GO:2000369:regulation of clathrin-dependent endocytosis (qval8E-2)', 'GO:0009132:nucleoside diphosphate metabolic process (qval8.38E-2)', 'GO:0006096:glycolytic process (qval8.48E-2)', 'GO:0006757:ATP generation from ADP (qval9.07E-2)', 'GO:0006733:oxidoreduction coenzyme metabolic process (qval9.52E-2)', 'GO:0016082:synaptic vesicle priming (qval1.01E-1)', 'GO:0042866:pyruvate biosynthetic process (qval1.1E-1)', 'GO:0006626:protein targeting to mitochondrion (qval1.13E-1)', 'GO:0017158:regulation of calcium ion-dependent exocytosis (qval1.13E-1)', 'GO:0009108:coenzyme biosynthetic process (qval1.25E-1)', 'GO:0009127:purine nucleoside monophosphate biosynthetic process (qval1.36E-1)', 'GO:0009168:purine ribonucleoside monophosphate biosynthetic process (qval1.33E-1)', 'GO:0045055:regulated exocytosis (qval1.38E-1)', 'GO:0051668:localization within membrane (qval1.36E-1)', 'GO:0006796:phosphate-containing compound metabolic process (qval1.37E-1)', 'GO:0051050:positive regulation of transport (qval1.39E-1)', 'GO:0034404:nucleobase-containing small molecule biosynthetic process (qval1.4E-1)', 'GO:0050848:regulation of calcium-mediated signaling (qval1.41E-1)', 'GO:0009142:nucleoside triphosphate biosynthetic process (qval1.39E-1)', 'GO:0009156:ribonucleoside monophosphate biosynthetic process (qval1.44E-1)', 'GO:0006793:phosphorus metabolic process (qval1.5E-1)', 'GO:0016310:phosphorylation (qval1.53E-1)', 'GO:0099011:neuronal dense core vesicle exocytosis (qval1.56E-1)', 'GO:0099525:presynaptic dense core vesicle exocytosis (qval1.54E-1)', 'GO:0046907:intracellular transport (qval1.55E-1)', 'GO:0009165:nucleotide biosynthetic process (qval1.55E-1)', 'GO:2000300:regulation of synaptic vesicle exocytosis (qval1.64E-1)', 'GO:0009124:nucleoside monophosphate biosynthetic process (qval1.62E-1)', 'GO:0009152:purine ribonucleotide biosynthetic process (qval1.63E-1)', 'GO:0032879:regulation of localization (qval1.66E-1)', 'GO:1901293:nucleoside phosphate biosynthetic process (qval1.72E-1)', 'GO:1902803:regulation of synaptic vesicle transport (qval1.83E-1)', 'GO:0051641:cellular localization (qval1.82E-1)']</t>
        </is>
      </c>
      <c r="V13" s="3">
        <f>hyperlink("https://spiral.technion.ac.il/results/MTAwMDA2Ng==/12/GOResultsFUNCTION","link")</f>
        <v/>
      </c>
      <c r="W13" t="inlineStr">
        <is>
          <t>['GO:0044325:ion channel binding (qval2.84E-3)', 'GO:0031800:type 3 metabotropic glutamate receptor binding (qval3.25E-3)', 'GO:0035256:G protein-coupled glutamate receptor binding (qval2.59E-3)', 'GO:0005515:protein binding (qval1.01E-2)', 'GO:0050998:nitric-oxide synthase binding (qval1.51E-2)', 'GO:0019899:enzyme binding (qval1.42E-2)', 'GO:0030235:nitric-oxide synthase regulator activity (qval1.27E-2)', 'GO:0048306:calcium-dependent protein binding (qval1.76E-2)', 'GO:0019904:protein domain specific binding (qval2.68E-2)', 'GO:0031386:protein tag (qval3.43E-2)', 'GO:0035254:glutamate receptor binding (qval4.55E-2)', 'GO:0008179:adenylate cyclase binding (qval7.13E-2)', 'GO:0005488:binding (qval7.16E-2)', 'GO:0019901:protein kinase binding (qval8.51E-2)', 'GO:0047485:protein N-terminus binding (qval8.91E-2)', 'GO:0032050:clathrin heavy chain binding (qval2.14E-1)', 'GO:0019900:kinase binding (qval2.15E-1)', 'GO:0017075:syntaxin-1 binding (qval2.34E-1)']</t>
        </is>
      </c>
      <c r="X13" s="3">
        <f>hyperlink("https://spiral.technion.ac.il/results/MTAwMDA2Ng==/12/GOResultsCOMPONENT","link")</f>
        <v/>
      </c>
      <c r="Y13" t="inlineStr">
        <is>
          <t>['GO:0044456:synapse part (qval1.64E-12)', 'GO:0097458:neuron part (qval2.94E-11)', 'GO:0045202:synapse (qval2.74E-11)', 'GO:0043209:myelin sheath (qval2.21E-10)', 'GO:0098793:presynapse (qval7.64E-9)', 'GO:0044444:cytoplasmic part (qval3.91E-8)', 'GO:0033267:axon part (qval1.62E-7)', 'GO:0043005:neuron projection (qval3.78E-6)', 'GO:0120038:plasma membrane bounded cell projection part (qval9.73E-6)', 'GO:0044463:cell projection part (qval8.76E-6)', 'GO:0042995:cell projection (qval1.71E-5)', 'GO:0099501:exocytic vesicle membrane (qval5.9E-5)', 'GO:0030672:synaptic vesicle membrane (qval5.44E-5)', 'GO:0120025:plasma membrane bounded cell projection (qval6.35E-5)', 'GO:0098978:glutamatergic synapse (qval8.03E-5)', 'GO:0030658:transport vesicle membrane (qval1.45E-4)', 'GO:0031966:mitochondrial membrane (qval3.23E-4)', 'GO:0005737:cytoplasm (qval3.26E-4)', 'GO:0014069:postsynaptic density (qval3.76E-4)', 'GO:0099572:postsynaptic specialization (qval4.31E-4)', 'GO:0048787:presynaptic active zone membrane (qval5.14E-4)', 'GO:0044464:cell part (qval4.97E-4)', 'GO:0005829:cytosol (qval5.25E-4)', 'GO:0016020:membrane (qval6.92E-4)', 'GO:0098796:membrane protein complex (qval1.25E-3)', 'GO:0044424:intracellular part (qval2.08E-3)', 'GO:0099503:secretory vesicle (qval2.7E-3)', 'GO:0044297:cell body (qval3.27E-3)', 'GO:0043227:membrane-bounded organelle (qval5.15E-3)', 'GO:0044445:cytosolic part (qval5.86E-3)', 'GO:0043226:organelle (qval5.75E-3)', 'GO:0005739:mitochondrion (qval7.36E-3)', 'GO:0031090:organelle membrane (qval1.38E-2)', 'GO:0008076:voltage-gated potassium channel complex (qval1.38E-2)', 'GO:0044433:cytoplasmic vesicle part (qval1.38E-2)', 'GO:0043679:axon terminus (qval1.39E-2)', 'GO:0008021:synaptic vesicle (qval1.36E-2)', 'GO:0030659:cytoplasmic vesicle membrane (qval1.34E-2)', 'GO:0044429:mitochondrial part (qval1.41E-2)', 'GO:0070032:synaptobrevin 2-SNAP-25-syntaxin-1a-complexin I complex (qval1.47E-2)', 'GO:0005886:plasma membrane (qval1.5E-2)', 'GO:0098805:whole membrane (qval1.64E-2)', 'GO:0043025:neuronal cell body (qval2E-2)', 'GO:0043229:intracellular organelle (qval1.99E-2)', 'GO:0034705:potassium channel complex (qval2.03E-2)', 'GO:0043195:terminal bouton (qval2.09E-2)', 'GO:0030426:growth cone (qval2.06E-2)', 'GO:0012506:vesicle membrane (qval2.21E-2)', 'GO:0070382:exocytic vesicle (qval2.44E-2)', 'GO:0030427:site of polarized growth (qval2.4E-2)', 'GO:0097060:synaptic membrane (qval2.38E-2)', 'GO:0044306:neuron projection terminus (qval2.4E-2)', 'GO:0099523:presynaptic cytosol (qval2.39E-2)', 'GO:0070069:cytochrome complex (qval2.65E-2)', 'GO:0031982:vesicle (qval2.64E-2)', 'GO:0008091:spectrin (qval2.6E-2)', 'GO:0098588:bounding membrane of organelle (qval2.79E-2)', 'GO:0098794:postsynapse (qval2.78E-2)', 'GO:0044455:mitochondrial membrane part (qval2.78E-2)']</t>
        </is>
      </c>
      <c r="Z13" t="inlineStr">
        <is>
          <t>[{0, 33, 18, 3, 22, 30, 31}, {25, 19, 5, 35}]</t>
        </is>
      </c>
    </row>
    <row r="14">
      <c r="A14" s="1" t="n">
        <v>13</v>
      </c>
      <c r="B14" t="n">
        <v>37560</v>
      </c>
      <c r="C14" t="n">
        <v>917</v>
      </c>
      <c r="D14" t="n">
        <v>37</v>
      </c>
      <c r="E14" t="n">
        <v>222</v>
      </c>
      <c r="F14" t="n">
        <v>510</v>
      </c>
      <c r="G14" t="n">
        <v>22</v>
      </c>
      <c r="H14" t="n">
        <v>1332</v>
      </c>
      <c r="I14" t="n">
        <v>51</v>
      </c>
      <c r="J14" s="2" t="n">
        <v>-59.94392419396115</v>
      </c>
      <c r="K14" t="n">
        <v>0.6274509803921569</v>
      </c>
      <c r="L14" t="inlineStr">
        <is>
          <t>1810064F22Rik,2010107E04Rik,2810001G20Rik,4930405A21Rik,AI854703,Abat,Acsbg1,Adprh,Akap14,Aldh1a1,Aldoc,Anapc2,Ank3,Armcx1,Asna1,Atp1a2,Atp1b2,Atp5b,Atp5j2,Atxn10,BC039966,Bard1,Bcorl1,Calm3,Camk2g,Camk2n2,Capns1,Cd28,Cend1,Cep290,Chchd10,Ckmt1,Clta,Cntnap5c,Cox5a,Cox5b,Cox6c,Cox7c,Cplx1,Cryab,Csdc2,Cxx1a,Cxx1b,Cxx1c,Cyp2t4,Cystm1,Diras1,Dnm3,Dynll2,Edil3,Eef2,Efcab14,Eif5a2,Eml2,Enpp5,Epb41l3,Esrrg,Ethe1,Fabp5,Fbxo9,Fgf1,Fgf11,Fgfr1op,Fndc5,Foxp4,Gabarapl2,Gabra6,Gatm,Gdap10,Ghrhr,Glud1,Gm10118,Gm10566,Gm11251,Gm11452,Gm12142,Gm128,Gm12976,Gm13005,Gm13205,Gm13363,Gm13652,Gm14038,Gm14124,Gm14630,Gm15054,Gm15903,Gm2497,Gm25636,Gm26865,Gm27184,Gm3625,Gm37212,Gm37277,Gm37732,Gm38057,Gm38273,Gm43544,Gm44801,Gm45204,Gm5111,Gm5300,Gm5358,Gm6054,Gm6679,Gm6811,Gm6878,Gm7669,Gm8246,Gm8324,Gm8941,Gm9866,Gng11,Got1,Gsk3a,Hapln4,Hcn2,Hirip3,Ifi213,Il33,Ina,Kcna2,Kcnc1,Kcnj10,Kctd9,Kidins220,Kif1a,Kif1b,Kif21a,Ktn1,Ldhb,Luzp2,Map1a,Map1lc3b,Map4,Map7d2,Mb21d1,Micalcl,Mier1,Mt3,Myl1,Nacc2,Ndrg2,Ndufb10,Ndufb8,Ndufs4,Nefh,Nefl,Nexn,Npas3,Nrtn,Nyap1,Olfr889,Pcsk1n,Pgk1,Pin1rt1,Pink1,Pip4k2a,Pitpna,Plcb4,Polr2m,Ppip5k1,Prdx1,Prdx5,Prkaca,Pvalb,Qdpr,RP23-291O3.1,RP24-121D5.1,Rab3c,Rbms3,Rcan2,Rgs17,Rhog,Ribc2,Rit2,Rnd2,Rpl28-ps1,Rpl38,Sccpdh,Scd2,Scn4b,Scrt1,Serpine2,Slc10a5,Slc25a3,Slc32a1,Slc4a4,Slc6a11,Sncb,Snhg3,Snrpn,Sparcl1,Spock2,Sptbn1,St3gal1,Steap2,Stx1b,Stxbp1,Tcf7l2,Tecr,Thsd7a,Tktl1,Tmem163,Tmem229a,Tnfrsf10b,Tnks,Trappc3,Trim2,Ttll7,Tubb4a,Uqcrq,Usmg5,Usp8,Vamp1,Vat1l,Vstm2l,Zc3h3,Zfp385a,Zfp664,Zfp72,mt-Tm</t>
        </is>
      </c>
      <c r="M14" t="inlineStr">
        <is>
          <t>[(0, 8), (0, 19), (0, 24), (4, 8), (4, 19), (4, 24), (7, 8), (7, 19), (7, 24), (11, 19), (11, 24), (12, 8), (12, 19), (12, 24), (15, 24), (16, 8), (16, 19), (16, 24), (20, 8), (20, 19), (20, 24), (21, 19), (21, 24), (22, 19), (22, 24), (23, 8), (23, 19), (23, 24), (26, 8), (26, 19), (26, 24), (28, 8), (28, 19), (28, 24), (29, 8), (29, 19), (29, 24), (30, 8), (30, 19), (30, 24), (31, 19), (31, 24), (33, 8), (33, 19), (33, 24), (34, 8), (34, 19), (34, 24), (36, 8), (36, 19), (36, 24)]</t>
        </is>
      </c>
      <c r="N14" t="n">
        <v>2617</v>
      </c>
      <c r="O14" t="n">
        <v>0.75</v>
      </c>
      <c r="P14" t="n">
        <v>0.9</v>
      </c>
      <c r="Q14" t="n">
        <v>3</v>
      </c>
      <c r="R14" t="n">
        <v>10000</v>
      </c>
      <c r="S14" t="inlineStr">
        <is>
          <t>03/03/2024, 14:14:19</t>
        </is>
      </c>
      <c r="T14" s="3">
        <f>hyperlink("https://spiral.technion.ac.il/results/MTAwMDA2Ng==/13/GOResultsPROCESS","link")</f>
        <v/>
      </c>
      <c r="U14" t="inlineStr">
        <is>
          <t>['GO:0006091:generation of precursor metabolites and energy (qval3.36E-5)', 'GO:0022904:respiratory electron transport chain (qval4.99E-3)', 'GO:0022900:electron transport chain (qval5.37E-3)', 'GO:0098660:inorganic ion transmembrane transport (qval6.3E-2)', 'GO:0051179:localization (qval1.1E-1)', 'GO:0015980:energy derivation by oxidation of organic compounds (qval9.37E-2)', 'GO:0015672:monovalent inorganic cation transport (qval8.23E-2)', 'GO:0008090:retrograde axonal transport (qval7.66E-2)', 'GO:0042391:regulation of membrane potential (qval8.56E-2)', 'GO:0055114:oxidation-reduction process (qval8.2E-2)', 'GO:0017144:drug metabolic process (qval7.53E-2)', 'GO:0046394:carboxylic acid biosynthetic process (qval7.05E-2)', 'GO:0016053:organic acid biosynthetic process (qval6.72E-2)', 'GO:0051049:regulation of transport (qval6.27E-2)', 'GO:0006836:neurotransmitter transport (qval6.08E-2)', 'GO:0065008:regulation of biological quality (qval5.85E-2)', 'GO:0007017:microtubule-based process (qval5.64E-2)', 'GO:0032879:regulation of localization (qval6.12E-2)', 'GO:0098662:inorganic cation transmembrane transport (qval6.36E-2)', 'GO:0060052:neurofilament cytoskeleton organization (qval6.2E-2)', 'GO:0006123:mitochondrial electron transport, cytochrome c to oxygen (qval5.9E-2)', 'GO:0019646:aerobic electron transport chain (qval5.63E-2)', 'GO:0006810:transport (qval6.33E-2)', 'GO:0051651:maintenance of location in cell (qval6.85E-2)', 'GO:0035725:sodium ion transmembrane transport (qval7.99E-2)', 'GO:0036376:sodium ion export across plasma membrane (qval8.63E-2)', 'GO:0051234:establishment of localization (qval9.09E-2)', 'GO:0098655:cation transmembrane transport (qval9.56E-2)', 'GO:0006812:cation transport (qval9.89E-2)', 'GO:0002028:regulation of sodium ion transport (qval9.62E-2)', 'GO:0032386:regulation of intracellular transport (qval9.64E-2)', 'GO:0044283:small molecule biosynthetic process (qval9.85E-2)', 'GO:1903852:positive regulation of cristae formation (qval1.11E-1)', 'GO:0033693:neurofilament bundle assembly (qval1.07E-1)', 'GO:0032252:secretory granule localization (qval1.05E-1)', 'GO:0000226:microtubule cytoskeleton organization (qval1.08E-1)', 'GO:1902305:regulation of sodium ion transmembrane transport (qval1.12E-1)', 'GO:0032507:maintenance of protein location in cell (qval1.35E-1)', 'GO:0034220:ion transmembrane transport (qval1.33E-1)', 'GO:0072330:monocarboxylic acid biosynthetic process (qval1.35E-1)', 'GO:0030001:metal ion transport (qval1.56E-1)', 'GO:0006119:oxidative phosphorylation (qval1.6E-1)', 'GO:0140115:export across plasma membrane (qval1.57E-1)', 'GO:0099177:regulation of trans-synaptic signaling (qval1.56E-1)', 'GO:1903850:regulation of cristae formation (qval1.61E-1)', 'GO:1990048:anterograde neuronal dense core vesicle transport (qval1.58E-1)', 'GO:0006996:organelle organization (qval1.65E-1)', 'GO:1990573:potassium ion import across plasma membrane (qval1.7E-1)', 'GO:0010107:potassium ion import (qval1.66E-1)', 'GO:0006814:sodium ion transport (qval1.71E-1)', 'GO:0045333:cellular respiration (qval1.75E-1)', 'GO:0046034:ATP metabolic process (qval1.74E-1)', 'GO:0007010:cytoskeleton organization (qval1.97E-1)', 'GO:0008089:anterograde axonal transport (qval2.14E-1)', 'GO:0006538:glutamate catabolic process (qval2.19E-1)', 'GO:1990049:retrograde neuronal dense core vesicle transport (qval2.15E-1)', 'GO:0016050:vesicle organization (qval2.19E-1)', 'GO:0051640:organelle localization (qval2.2E-1)', 'GO:0099003:vesicle-mediated transport in synapse (qval2.38E-1)', 'GO:0099587:inorganic ion import across plasma membrane (qval2.41E-1)', 'GO:0098659:inorganic cation import across plasma membrane (qval2.37E-1)']</t>
        </is>
      </c>
      <c r="V14" s="3">
        <f>hyperlink("https://spiral.technion.ac.il/results/MTAwMDA2Ng==/13/GOResultsFUNCTION","link")</f>
        <v/>
      </c>
      <c r="W14" t="inlineStr">
        <is>
          <t>['GO:0015077:monovalent inorganic cation transmembrane transporter activity (qval4.73E-4)', 'GO:0099184:structural constituent of postsynaptic intermediate filament cytoskeleton (qval1.6E-3)', 'GO:0005200:structural constituent of cytoskeleton (qval2.23E-3)', 'GO:0016491:oxidoreductase activity (qval1.44E-2)', 'GO:0099186:structural constituent of postsynapse (qval2.44E-2)', 'GO:0022890:inorganic cation transmembrane transporter activity (qval2.74E-2)', 'GO:0008092:cytoskeletal protein binding (qval3.3E-2)', 'GO:0005515:protein binding (qval3E-2)', 'GO:0008324:cation transmembrane transporter activity (qval5.09E-2)', 'GO:0098918:structural constituent of synapse (qval6.43E-2)', 'GO:0016462:pyrophosphatase activity (qval6.67E-2)', 'GO:0016817:hydrolase activity, acting on acid anhydrides (qval6.3E-2)', 'GO:0016818:hydrolase activity, acting on acid anhydrides, in phosphorus-containing anhydrides (qval5.82E-2)', 'GO:0015318:inorganic molecular entity transmembrane transporter activity (qval6.06E-2)', 'GO:0015355:secondary active monocarboxylate transmembrane transporter activity (qval5.72E-2)', 'GO:0017111:nucleoside-triphosphatase activity (qval6.41E-2)', 'GO:0005488:binding (qval6.87E-2)', 'GO:0015081:sodium ion transmembrane transporter activity (qval8.4E-2)', 'GO:0015631:tubulin binding (qval9.57E-2)', 'GO:0015078:proton transmembrane transporter activity (qval9.15E-2)', 'GO:0019900:kinase binding (qval9.03E-2)', 'GO:0036094:small molecule binding (qval1.07E-1)', 'GO:0008017:microtubule binding (qval1.04E-1)', 'GO:0004129:cytochrome-c oxidase activity (qval1.17E-1)', 'GO:0016676:oxidoreductase activity, acting on a heme group of donors, oxygen as acceptor (qval1.12E-1)', 'GO:0015002:heme-copper terminal oxidase activity (qval1.08E-1)', 'GO:0005215:transporter activity (qval1.14E-1)', 'GO:0016675:oxidoreductase activity, acting on a heme group of donors (qval1.17E-1)', 'GO:0097367:carbohydrate derivative binding (qval1.16E-1)', 'GO:0000166:nucleotide binding (qval1.21E-1)', 'GO:1901265:nucleoside phosphate binding (qval1.17E-1)', 'GO:0005198:structural molecule activity (qval1.26E-1)', 'GO:0032555:purine ribonucleotide binding (qval1.22E-1)', 'GO:0016769:transferase activity, transferring nitrogenous groups (qval1.28E-1)', 'GO:0019901:protein kinase binding (qval1.26E-1)', 'GO:0017076:purine nucleotide binding (qval1.26E-1)']</t>
        </is>
      </c>
      <c r="X14" s="3">
        <f>hyperlink("https://spiral.technion.ac.il/results/MTAwMDA2Ng==/13/GOResultsCOMPONENT","link")</f>
        <v/>
      </c>
      <c r="Y14" t="inlineStr">
        <is>
          <t>['GO:0097458:neuron part (qval2.25E-12)', 'GO:0043005:neuron projection (qval4.93E-9)', 'GO:0044456:synapse part (qval4.49E-9)', 'GO:0043209:myelin sheath (qval7.01E-9)', 'GO:0042995:cell projection (qval1.59E-8)', 'GO:0045202:synapse (qval1.33E-8)', 'GO:0120025:plasma membrane bounded cell projection (qval1.59E-8)', 'GO:0030424:axon (qval1.75E-8)', 'GO:0098800:inner mitochondrial membrane protein complex (qval1.46E-6)', 'GO:0044455:mitochondrial membrane part (qval1.42E-6)', 'GO:0005739:mitochondrion (qval1.09E-5)', 'GO:0019866:organelle inner membrane (qval4.32E-5)', 'GO:0005743:mitochondrial inner membrane (qval7.18E-5)', 'GO:0031966:mitochondrial membrane (qval1.03E-4)', 'GO:0043229:intracellular organelle (qval1.28E-4)', 'GO:0044444:cytoplasmic part (qval1.22E-4)', 'GO:0098794:postsynapse (qval1.39E-4)', 'GO:0044429:mitochondrial part (qval1.46E-4)', 'GO:0099160:postsynaptic intermediate filament cytoskeleton (qval2.86E-4)', 'GO:0120038:plasma membrane bounded cell projection part (qval2.89E-4)', 'GO:0044463:cell projection part (qval2.75E-4)', 'GO:0043226:organelle (qval3.89E-4)', 'GO:0014069:postsynaptic density (qval5.98E-4)', 'GO:0045259:proton-transporting ATP synthase complex (qval6.32E-4)', 'GO:0005753:mitochondrial proton-transporting ATP synthase complex (qval6.07E-4)', 'GO:0099572:postsynaptic specialization (qval6.44E-4)', 'GO:0098798:mitochondrial protein complex (qval1.07E-3)', 'GO:0031090:organelle membrane (qval1.12E-3)', 'GO:0044424:intracellular part (qval1.16E-3)', 'GO:0098803:respiratory chain complex (qval2.1E-3)', 'GO:0098793:presynapse (qval3.04E-3)', 'GO:0033267:axon part (qval3.51E-3)', 'GO:0044297:cell body (qval3.9E-3)', 'GO:0098796:membrane protein complex (qval3.81E-3)', 'GO:0005883:neurofilament (qval6.12E-3)', 'GO:0099081:supramolecular polymer (qval6.2E-3)', 'GO:0099512:supramolecular fiber (qval6.03E-3)', 'GO:0099080:supramolecular complex (qval5.98E-3)', 'GO:0005737:cytoplasm (qval6.78E-3)', 'GO:0005856:cytoskeleton (qval7.54E-3)', 'GO:0044422:organelle part (qval8.93E-3)', 'GO:0016469:proton-transporting two-sector ATPase complex (qval1.08E-2)', 'GO:0031594:neuromuscular junction (qval1.07E-2)', 'GO:0044446:intracellular organelle part (qval1.19E-2)', 'GO:0005874:microtubule (qval1.22E-2)', 'GO:0032589:neuron projection membrane (qval1.31E-2)', 'GO:0099513:polymeric cytoskeletal fiber (qval1.37E-2)', 'GO:0030425:dendrite (qval1.51E-2)', 'GO:0016020:membrane (qval1.53E-2)', 'GO:0043025:neuronal cell body (qval1.53E-2)', 'GO:0044298:cell body membrane (qval1.67E-2)', 'GO:0099571:postsynaptic cytoskeleton (qval2.29E-2)', 'GO:0097449:astrocyte projection (qval2.25E-2)', 'GO:0043227:membrane-bounded organelle (qval2.27E-2)', 'GO:0044430:cytoskeletal part (qval2.29E-2)', 'GO:0044464:cell part (qval2.4E-2)', 'GO:0030673:axolemma (qval2.83E-2)', 'GO:0043679:axon terminus (qval2.81E-2)']</t>
        </is>
      </c>
      <c r="Z14" t="inlineStr">
        <is>
          <t>[{0, 4, 7, 11, 12, 15, 16, 20, 21, 22, 23, 26, 28, 29, 30, 31, 33, 34, 36}, {8, 24, 19}]</t>
        </is>
      </c>
    </row>
    <row r="15">
      <c r="A15" s="1" t="n">
        <v>14</v>
      </c>
      <c r="B15" t="n">
        <v>37560</v>
      </c>
      <c r="C15" t="n">
        <v>917</v>
      </c>
      <c r="D15" t="n">
        <v>37</v>
      </c>
      <c r="E15" t="n">
        <v>426</v>
      </c>
      <c r="F15" t="n">
        <v>537</v>
      </c>
      <c r="G15" t="n">
        <v>20</v>
      </c>
      <c r="H15" t="n">
        <v>1332</v>
      </c>
      <c r="I15" t="n">
        <v>28</v>
      </c>
      <c r="J15" s="2" t="n">
        <v>-272.3220945836699</v>
      </c>
      <c r="K15" t="n">
        <v>0.6288148879163932</v>
      </c>
      <c r="L15" t="inlineStr">
        <is>
          <t>1700001O22Rik,2010107E04Rik,5530601H04Rik,9430037G07Rik,Abat,Adat1,Adgrb3,Adgrd1,Adprh,Ago4,Aldoa,Alyref,Amd1,Anapc2,Ano1,Ap2m1,Ap4s1,Apbb1ip,Aplp1,Arf1,Arf3,Arhgap39,Arl8a,Asna1,Atg2b,Atp5a1,Atp5j2,Atp5k,Atp6v1d,Atp6v1g2,Atxn1,Atxn10,Atxn7l3,Auts2,B2m,B9d2,Banf1,Bcorl1,Bend3,Bet1l,Bex2,Blm,Bola1,Bsn,Cacna1d,Cadps,Camkv,Camta2,Capns1,Ccdc84,Cck,Ccl9,Cdk14,Cdk5r1,Cenpt,Cep170b,Cercam,Cfl1,Chchd10,Ckmt1,Clstn2,Clta,Coro7,Cox5a,Cox5b,Cox6a1,Cox6c,Cpe,Cplx1,Cpne8,Cript,Ctbp1,Ctnnb1,Ctsb,Cttn,Cyc1,Cyfip2,Cyp46a1,Cyth2,D430041D05Rik,Dcaf7,Dcakd,Dclk1,Dctn6,Def8,Degs1,Dhx33,Dimt1,Diras2,Dlgap3,Dnajc5,Dner,Dnm1,Dohh,Dpm3,Dvl3,Dync1li1,Dynlrb1,Efr3a,Eif3a,Eif3g,Eif4enif1,Elp6,Emc2,Emx2os,Eno2,Enoph1,Enpp5,Eps15,Erh,Eri3,Evl,Exoc7,Exoc8,Fabp5l2,Fam163b,Fam219a,Fam78a,Farsa,Fez1,Fkbp1a,Fkbp8,Fmr1,Fxn,Gabbr1,Galntl5,Get4,Gins1,Glrb,Glrx3,Gls,Gm10177,Gm10313,Gm11628,Gm12765,Gm13343,Gm13501,Gm14115,Gm14539,Gm14630,Gm15349,Gm15590,Gm16415,Gm1821,Gm18959,Gm20177,Gm20305,Gm20604,Gm21887,Gm3544,Gm4217,Gm43125,Gm43362,Gm43382,Gm44518,Gm44623,Gm4575,Gm4812,Gm4929,Gm5177,Gm5205,Gm5210,Gm5272,Gm5391,Gm5514,Gm5523,Gm5863,Gm5883,Gm5944,Gm6057,Gm6061,Gm6065,Gm6272,Gm6298,Gm6322,Gm6900,Gm6931,Gm7069,Gm7129,Gm7572,Gm7611,Gm7833,Gm8330,Gm8349,Gm8648,Gm8825,Gm8919,Gm8957,Gm9114,Gm9164,Gm9658,Gm9776,Gna15,Gng3,Got1,Gpr176,Grin1,Grina,Gsk3a,H2-Eb1,Heg1,Hexb,Hmox2,Hnrnph1,Hsf1,Idh3g,Ift172,Igf1,Il1r1,Insig1,Itga3,Itgax,Jade2,Kcnd3,Kifc2,Klf11,Klk8,Kpna4,Kyat1,Ldoc1l,Lgals3bp,Lmbrd1,Lpcat4,Lrrd1,Lrrn2,Lsm10,Magi1,Maip1,Manbal,Map1lc3b,Mapk10,Mark4,Mff,Mfn2,Mical2,Mief1,Mlf2,Morf4l2,Mrpl15,Mrpl22,Mrpl48,Mrpl55,Mrpl58,Mrps18b,Mtf2,Mtfmt,Mtfp1,Myo9a,Naa38,Ndufa3,Ndufb2,Ndufb4,Ndufb9,Ndufs7,Ndufv1,Neb,Nedd8,Nle1,Nomo1,Nptn,Nrxn3,Ntn1,Nudt22,Nup98,Oas1g,Ociad1,Osbpl8,Otub2,Pacsin1,Pafah1b2,Pank3,Pcf11,Pcgf1,Pcnx3,Pcsk1n,Pdcd6,Pdhb,Pdpk1,Pfkp,Pgk1,Picalm,Pin1,Pink1,Pja2,Plgrkt,Pnkd,Pnma2,Poldip3,Polr2j,Ppp1cb,Ppp1r9b,Prdx1,Prkaca,Prkcdbp,Prr13,Psma1,Psma6,Ptpn5,RP23-105H5.5,RP23-58D1.2,Rab26,Rab6b,Ran,Rap1gap2,Rap1gds1,Rasal1,Rasgef1a,Rasgef1b,Rbfox2,Rbm18,Rcan2,Reep2,Reps2,Rfng,Rgs4,Ric3,Rnf187,Rnf26,Rnf38,Rpl32,Rpl38,Rpp21,Rps27,Rtn1,Rtn3,Rusc2,Scaf1,Scg5,Scn2b,Sdc3,Sdf2l1,Sept11,Sept3,Serinc1,Sf3b3,Sgsm1,Sh3gl2,Skp1a,Slc1a2,Slc25a12,Slc25a37,Slc25a5,Slc3a2,Slc4a8,Slc9a3r1,Slc9a6,Smurf1,Snap25,Snap47,Snap91,Sncb,Snrpn,Snx3,Sod2,Soga1,Spock1,Spock2,Sprn,Sptbn1,Sptbn2,Srd5a1,Srrt,Ssr4,Ssx2ip,Stac2,Stmn1,Stmn3,Stx1b,Stxbp1,Swi5,Syn1,Syn2,Syngap1,Syngr1,Syngr3,Tbc1d24,Tbcc,Tcf25,Tecr,Thra,Timm8b,Tmcc1,Tmem108,Tmem161b,Tmem206,Tmem50b,Tmem55b,Tmem9,Tmsb10,Tomm20,Tpd52,Tprgl,Trim2,Trim46,Trmt112-ps1,Tsc22d1,Tspan7,Tssc1,Ttc1,Ttc3,Tyrobp,Uba52,Ubb,Ube2j1,Ube2ql1,Usf1,Usmg5,Usp22,Utp18,Vwc2l,Wasf1,Ydjc,Yipf3,Yod1,Ywhag,Ywhaq,Ywhaz,Zbtb46,Zc3hav1l,Zfp458,Zfp78,Zgpat,Zmiz2,Zmynd19,Zranb2,Zxdc</t>
        </is>
      </c>
      <c r="M15" t="inlineStr">
        <is>
          <t>[(7, 17), (11, 17), (12, 17), (16, 17), (20, 17), (22, 2), (22, 17), (23, 17), (28, 17), (30, 2), (30, 5), (30, 17), (30, 19), (30, 25), (30, 35), (33, 2), (33, 5), (33, 8), (33, 14), (33, 17), (33, 19), (33, 25), (33, 32), (33, 35), (34, 2), (34, 17), (34, 25), (34, 35)]</t>
        </is>
      </c>
      <c r="N15" t="n">
        <v>1547</v>
      </c>
      <c r="O15" t="n">
        <v>0.5</v>
      </c>
      <c r="P15" t="n">
        <v>0.9</v>
      </c>
      <c r="Q15" t="n">
        <v>3</v>
      </c>
      <c r="R15" t="n">
        <v>10000</v>
      </c>
      <c r="S15" t="inlineStr">
        <is>
          <t>03/03/2024, 14:15:26</t>
        </is>
      </c>
      <c r="T15" s="3">
        <f>hyperlink("https://spiral.technion.ac.il/results/MTAwMDA2Ng==/14/GOResultsPROCESS","link")</f>
        <v/>
      </c>
      <c r="U15" t="inlineStr">
        <is>
          <t>['GO:0051641:cellular localization (qval8.35E-13)', 'GO:0051649:establishment of localization in cell (qval2.21E-12)', 'GO:0051179:localization (qval5.88E-11)', 'GO:0099003:vesicle-mediated transport in synapse (qval2.48E-10)', 'GO:0046907:intracellular transport (qval1.03E-9)', 'GO:0051234:establishment of localization (qval1.29E-8)', 'GO:0006810:transport (qval1.54E-8)', 'GO:0016043:cellular component organization (qval5.58E-8)', 'GO:0071840:cellular component organization or biogenesis (qval7.83E-8)', 'GO:0008104:protein localization (qval3.3E-7)', 'GO:0050804:modulation of chemical synaptic transmission (qval3.35E-7)', 'GO:0099177:regulation of trans-synaptic signaling (qval3.23E-7)', 'GO:0060341:regulation of cellular localization (qval3.93E-7)', 'GO:0033036:macromolecule localization (qval4.02E-7)', 'GO:0016192:vesicle-mediated transport (qval1.19E-6)', 'GO:0022607:cellular component assembly (qval2.94E-6)', 'GO:0065003:protein-containing complex assembly (qval5.79E-6)', 'GO:0043933:protein-containing complex subunit organization (qval6.11E-6)', 'GO:0023051:regulation of signaling (qval7.34E-6)', 'GO:0097484:dendrite extension (qval9.47E-6)', 'GO:0099643:signal release from synapse (qval1.03E-5)', 'GO:0010646:regulation of cell communication (qval1.05E-5)', 'GO:0006091:generation of precursor metabolites and energy (qval1.65E-5)', 'GO:0006996:organelle organization (qval1.9E-5)', 'GO:0098693:regulation of synaptic vesicle cycle (qval2.68E-5)', 'GO:0051960:regulation of nervous system development (qval3.24E-5)', 'GO:0065008:regulation of biological quality (qval3.54E-5)', 'GO:0032879:regulation of localization (qval6.1E-5)', 'GO:0045184:establishment of protein localization (qval7.6E-5)', 'GO:0015833:peptide transport (qval1.04E-4)', 'GO:0071705:nitrogen compound transport (qval1.11E-4)', 'GO:0051049:regulation of transport (qval1.18E-4)', 'GO:0050767:regulation of neurogenesis (qval1.76E-4)', 'GO:0042886:amide transport (qval1.71E-4)', 'GO:0006836:neurotransmitter transport (qval1.79E-4)', 'GO:0097479:synaptic vesicle localization (qval2.21E-4)', 'GO:0010975:regulation of neuron projection development (qval2.25E-4)', 'GO:0007269:neurotransmitter secretion (qval2.43E-4)', 'GO:0015031:protein transport (qval2.44E-4)', 'GO:0060284:regulation of cell development (qval3.04E-4)', 'GO:0045055:regulated exocytosis (qval3.05E-4)', 'GO:0051128:regulation of cellular component organization (qval3.1E-4)', 'GO:0050808:synapse organization (qval3.78E-4)', 'GO:0034613:cellular protein localization (qval4.01E-4)', 'GO:0045664:regulation of neuron differentiation (qval3.92E-4)', 'GO:1900244:positive regulation of synaptic vesicle endocytosis (qval3.96E-4)', 'GO:0051129:negative regulation of cellular component organization (qval3.97E-4)', 'GO:0009987:cellular process (qval3.99E-4)', 'GO:0120035:regulation of plasma membrane bounded cell projection organization (qval4.39E-4)', 'GO:0070727:cellular macromolecule localization (qval4.51E-4)', 'GO:0048488:synaptic vesicle endocytosis (qval5.28E-4)', 'GO:0140238:presynaptic endocytosis (qval5.18E-4)', 'GO:0031344:regulation of cell projection organization (qval5.23E-4)', 'GO:0023061:signal release (qval6.98E-4)', 'GO:0034622:cellular protein-containing complex assembly (qval7.21E-4)', 'GO:0006887:exocytosis (qval8.3E-4)', 'GO:1901214:regulation of neuron death (qval8.38E-4)', 'GO:0044237:cellular metabolic process (qval8.62E-4)', 'GO:1990138:neuron projection extension (qval8.61E-4)', 'GO:0051050:positive regulation of transport (qval1.04E-3)', 'GO:0006886:intracellular protein transport (qval1.03E-3)', 'GO:1903423:positive regulation of synaptic vesicle recycling (qval1.07E-3)', 'GO:0017156:calcium ion regulated exocytosis (qval1.08E-3)', 'GO:0032386:regulation of intracellular transport (qval1.15E-3)', 'GO:0022904:respiratory electron transport chain (qval1.38E-3)', 'GO:0098881:exocytic insertion of neurotransmitter receptor to plasma membrane (qval1.47E-3)', 'GO:0098967:exocytic insertion of neurotransmitter receptor to postsynaptic membrane (qval1.44E-3)', 'GO:0032880:regulation of protein localization (qval1.58E-3)', 'GO:0016050:vesicle organization (qval1.89E-3)', 'GO:1903827:regulation of cellular protein localization (qval1.93E-3)', 'GO:0022900:electron transport chain (qval2.14E-3)', 'GO:0032940:secretion by cell (qval2.46E-3)', 'GO:0071702:organic substance transport (qval2.99E-3)', 'GO:0099072:regulation of postsynaptic membrane neurotransmitter receptor levels (qval2.97E-3)', 'GO:1903421:regulation of synaptic vesicle recycling (qval2.99E-3)', 'GO:0007005:mitochondrion organization (qval2.97E-3)', 'GO:1902991:regulation of amyloid precursor protein catabolic process (qval2.94E-3)', 'GO:0042391:regulation of membrane potential (qval3.04E-3)', 'GO:0048489:synaptic vesicle transport (qval3.94E-3)', 'GO:0097480:establishment of synaptic vesicle localization (qval3.89E-3)', 'GO:0051640:organelle localization (qval3.98E-3)', 'GO:0016079:synaptic vesicle exocytosis (qval4.77E-3)', 'GO:0008152:metabolic process (qval5.1E-3)', 'GO:0051962:positive regulation of nervous system development (qval5.43E-3)', 'GO:0098657:import into cell (qval5.76E-3)', 'GO:0006900:vesicle budding from membrane (qval6.4E-3)', 'GO:0048167:regulation of synaptic plasticity (qval6.47E-3)', 'GO:0050769:positive regulation of neurogenesis (qval6.52E-3)', 'GO:0070142:synaptic vesicle budding (qval7.27E-3)', 'GO:1902992:negative regulation of amyloid precursor protein catabolic process (qval7.32E-3)', 'GO:1900242:regulation of synaptic vesicle endocytosis (qval7.24E-3)', 'GO:0010821:regulation of mitochondrion organization (qval7.41E-3)', 'GO:0051668:localization within membrane (qval7.82E-3)', 'GO:0046580:negative regulation of Ras protein signal transduction (qval7.98E-3)', 'GO:1902003:regulation of amyloid-beta formation (qval7.97E-3)', 'GO:0010720:positive regulation of cell development (qval8.24E-3)', 'GO:1990416:cellular response to brain-derived neurotrophic factor stimulus (qval8.4E-3)', 'GO:0061024:membrane organization (qval8.86E-3)', 'GO:0001505:regulation of neurotransmitter levels (qval9.33E-3)', 'GO:0006898:receptor-mediated endocytosis (qval9.36E-3)', 'GO:0007610:behavior (qval1.01E-2)', 'GO:0048588:developmental cell growth (qval1.21E-2)', 'GO:0031629:synaptic vesicle fusion to presynaptic active zone membrane (qval1.23E-2)', 'GO:0031346:positive regulation of cell projection organization (qval1.23E-2)', 'GO:0043523:regulation of neuron apoptotic process (qval1.29E-2)', 'GO:0072583:clathrin-dependent endocytosis (qval1.41E-2)', 'GO:0031644:regulation of neurological system process (qval1.47E-2)', 'GO:0032990:cell part morphogenesis (qval1.46E-2)', 'GO:0031345:negative regulation of cell projection organization (qval1.48E-2)', 'GO:1901566:organonitrogen compound biosynthetic process (qval1.47E-2)', 'GO:0051058:negative regulation of small GTPase mediated signal transduction (qval1.47E-2)', 'GO:0099500:vesicle fusion to plasma membrane (qval1.53E-2)', 'GO:0050806:positive regulation of synaptic transmission (qval1.57E-2)', 'GO:0031646:positive regulation of neurological system process (qval1.58E-2)', 'GO:0016567:protein ubiquitination (qval1.64E-2)', 'GO:1901215:negative regulation of neuron death (qval1.83E-2)', 'GO:0051130:positive regulation of cellular component organization (qval1.93E-2)', 'GO:0032446:protein modification by small protein conjugation (qval1.95E-2)', 'GO:0051589:negative regulation of neurotransmitter transport (qval2.12E-2)', 'GO:0046903:secretion (qval2.12E-2)', 'GO:0051656:establishment of organelle localization (qval2.19E-2)', 'GO:0055114:oxidation-reduction process (qval2.19E-2)', 'GO:0016185:synaptic vesicle budding from presynaptic endocytic zone membrane (qval2.26E-2)', 'GO:0009205:purine ribonucleoside triphosphate metabolic process (qval2.25E-2)', 'GO:0051386:regulation of neurotrophin TRK receptor signaling pathway (qval2.32E-2)', 'GO:0006119:oxidative phosphorylation (qval2.3E-2)', 'GO:0048268:clathrin coat assembly (qval2.28E-2)', 'GO:0016049:cell growth (qval2.27E-2)', 'GO:0030030:cell projection organization (qval2.26E-2)', 'GO:0009060:aerobic respiration (qval2.28E-2)', 'GO:0046034:ATP metabolic process (qval2.37E-2)', 'GO:0009199:ribonucleoside triphosphate metabolic process (qval2.51E-2)', 'GO:0006897:endocytosis (qval2.58E-2)', 'GO:0099590:neurotransmitter receptor internalization (qval2.74E-2)', 'GO:0006839:mitochondrial transport (qval2.97E-2)', 'GO:0051648:vesicle localization (qval3.05E-2)', 'GO:0009144:purine nucleoside triphosphate metabolic process (qval3.03E-2)', 'GO:0009966:regulation of signal transduction (qval3.04E-2)', 'GO:0006754:ATP biosynthetic process (qval3.03E-2)', 'GO:0048259:regulation of receptor-mediated endocytosis (qval3.05E-2)', 'GO:0010976:positive regulation of neuron projection development (qval3.07E-2)', 'GO:0051388:positive regulation of neurotrophin TRK receptor signaling pathway (qval3.09E-2)', 'GO:1990314:cellular response to insulin-like growth factor stimulus (qval3.07E-2)', 'GO:1903146:regulation of autophagy of mitochondrion (qval3.23E-2)', 'GO:0060627:regulation of vesicle-mediated transport (qval3.25E-2)', 'GO:0048585:negative regulation of response to stimulus (qval3.26E-2)', 'GO:0097753:membrane bending (qval3.25E-2)', 'GO:0071375:cellular response to peptide hormone stimulus (qval3.27E-2)', 'GO:0050807:regulation of synapse organization (qval3.29E-2)', 'GO:0051056:regulation of small GTPase mediated signal transduction (qval3.39E-2)', 'GO:0060560:developmental growth involved in morphogenesis (qval3.4E-2)', 'GO:0046578:regulation of Ras protein signal transduction (qval3.44E-2)', 'GO:0010822:positive regulation of mitochondrion organization (qval3.55E-2)', 'GO:0016082:synaptic vesicle priming (qval3.68E-2)', 'GO:1902430:negative regulation of amyloid-beta formation (qval3.65E-2)', 'GO:0120039:plasma membrane bounded cell projection morphogenesis (qval3.78E-2)', 'GO:0071704:organic substance metabolic process (qval3.79E-2)', 'GO:0010648:negative regulation of cell communication (qval4.01E-2)', 'GO:0009152:purine ribonucleotide biosynthetic process (qval4E-2)', 'GO:0097091:synaptic vesicle clustering (qval4.06E-2)', 'GO:0098779:positive regulation of mitophagy in response to mitochondrial depolarization (qval4.03E-2)', 'GO:0023057:negative regulation of signaling (qval4.16E-2)', 'GO:0048522:positive regulation of cellular process (qval4.15E-2)', 'GO:0070647:protein modification by small protein conjugation or removal (qval4.13E-2)', 'GO:0006626:protein targeting to mitochondrion (qval4.18E-2)', 'GO:0099563:modification of synaptic structure (qval4.15E-2)', 'GO:0044057:regulation of system process (qval4.21E-2)', 'GO:0048858:cell projection morphogenesis (qval4.36E-2)', 'GO:0051188:cofactor biosynthetic process (qval4.77E-2)', 'GO:0022604:regulation of cell morphogenesis (qval4.77E-2)', 'GO:0006807:nitrogen compound metabolic process (qval4.81E-2)', 'GO:0051261:protein depolymerization (qval5.21E-2)', 'GO:0009141:nucleoside triphosphate metabolic process (qval5.22E-2)', 'GO:0048518:positive regulation of biological process (qval5.25E-2)', 'GO:0098885:modification of postsynaptic actin cytoskeleton (qval5.23E-2)', 'GO:0070862:negative regulation of protein exit from endoplasmic reticulum (qval5.2E-2)', 'GO:0006123:mitochondrial electron transport, cytochrome c to oxygen (qval5.17E-2)', 'GO:0019646:aerobic electron transport chain (qval5.14E-2)', 'GO:1901564:organonitrogen compound metabolic process (qval5.2E-2)', 'GO:0009206:purine ribonucleoside triphosphate biosynthetic process (qval5.21E-2)', 'GO:0009260:ribonucleotide biosynthetic process (qval5.49E-2)', 'GO:0009145:purine nucleoside triphosphate biosynthetic process (qval5.54E-2)', 'GO:0045665:negative regulation of neuron differentiation (qval5.68E-2)', 'GO:0006164:purine nucleotide biosynthetic process (qval5.94E-2)', 'GO:0051961:negative regulation of nervous system development (qval5.99E-2)', 'GO:0051099:positive regulation of binding (qval6.13E-2)', 'GO:0009201:ribonucleoside triphosphate biosynthetic process (qval6.22E-2)', 'GO:1902600:proton transmembrane transport (qval6.29E-2)', 'GO:1905459:regulation of vascular associated smooth muscle cell apoptotic process (qval6.58E-2)', 'GO:0098884:postsynaptic neurotransmitter receptor internalization (qval6.54E-2)', 'GO:1901526:positive regulation of mitophagy (qval6.51E-2)', 'GO:0140239:postsynaptic endocytosis (qval6.47E-2)', 'GO:0032388:positive regulation of intracellular transport (qval6.7E-2)', 'GO:1901653:cellular response to peptide (qval7.09E-2)', 'GO:0046390:ribose phosphate biosynthetic process (qval7.05E-2)', 'GO:0045333:cellular respiration (qval7.21E-2)', 'GO:0099526:presynapse to nucleus signaling pathway (qval7.19E-2)', 'GO:1903852:positive regulation of cristae formation (qval7.16E-2)', 'GO:0098928:presynaptic signal transduction (qval7.12E-2)', 'GO:0072522:purine-containing compound biosynthetic process (qval7.19E-2)', 'GO:0043279:response to alkaloid (qval7.57E-2)', 'GO:0048812:neuron projection morphogenesis (qval7.56E-2)']</t>
        </is>
      </c>
      <c r="V15" s="3">
        <f>hyperlink("https://spiral.technion.ac.il/results/MTAwMDA2Ng==/14/GOResultsFUNCTION","link")</f>
        <v/>
      </c>
      <c r="W15" t="inlineStr">
        <is>
          <t>['GO:0005515:protein binding (qval2.04E-7)', 'GO:0005488:binding (qval3.99E-6)', 'GO:0019904:protein domain specific binding (qval1.12E-4)', 'GO:0019899:enzyme binding (qval4.77E-4)', 'GO:0043167:ion binding (qval2.89E-2)', 'GO:0008092:cytoskeletal protein binding (qval3.25E-2)', 'GO:0032050:clathrin heavy chain binding (qval6.81E-2)', 'GO:0015078:proton transmembrane transporter activity (qval6.63E-2)', 'GO:0019901:protein kinase binding (qval6.22E-2)', 'GO:0019900:kinase binding (qval6.37E-2)', 'GO:0044325:ion channel binding (qval6.67E-2)', 'GO:0043169:cation binding (qval1.04E-1)', 'GO:0046872:metal ion binding (qval1.08E-1)']</t>
        </is>
      </c>
      <c r="X15" s="3">
        <f>hyperlink("https://spiral.technion.ac.il/results/MTAwMDA2Ng==/14/GOResultsCOMPONENT","link")</f>
        <v/>
      </c>
      <c r="Y15" t="inlineStr">
        <is>
          <t>['GO:0045202:synapse (qval4.63E-22)', 'GO:0044444:cytoplasmic part (qval2.17E-21)', 'GO:0044456:synapse part (qval2.06E-21)', 'GO:0044424:intracellular part (qval6.1E-20)', 'GO:0097458:neuron part (qval1.61E-19)', 'GO:0044464:cell part (qval6.77E-17)', 'GO:0043226:organelle (qval3.31E-15)', 'GO:0043227:membrane-bounded organelle (qval1.16E-13)', 'GO:0044422:organelle part (qval2.46E-13)', 'GO:0044446:intracellular organelle part (qval6.96E-13)', 'GO:0043229:intracellular organelle (qval8.42E-13)', 'GO:0032991:protein-containing complex (qval8.67E-13)', 'GO:0043005:neuron projection (qval4.91E-12)', 'GO:0098796:membrane protein complex (qval5.6E-12)', 'GO:0098793:presynapse (qval1.99E-11)', 'GO:0042995:cell projection (qval1.78E-10)', 'GO:0098978:glutamatergic synapse (qval4.95E-10)', 'GO:0099572:postsynaptic specialization (qval7.22E-10)', 'GO:0016020:membrane (qval1.27E-9)', 'GO:0043209:myelin sheath (qval2.11E-9)', 'GO:0097060:synaptic membrane (qval3.69E-9)', 'GO:0005739:mitochondrion (qval3.99E-9)', 'GO:0120025:plasma membrane bounded cell projection (qval3.86E-9)', 'GO:0043231:intracellular membrane-bounded organelle (qval3.99E-9)', 'GO:0033267:axon part (qval9.54E-9)', 'GO:0014069:postsynaptic density (qval9.91E-9)', 'GO:0031090:organelle membrane (qval1.78E-8)', 'GO:0098798:mitochondrial protein complex (qval4.07E-8)', 'GO:0044429:mitochondrial part (qval4.81E-8)', 'GO:0044455:mitochondrial membrane part (qval7.98E-8)', 'GO:0098800:inner mitochondrial membrane protein complex (qval1.11E-7)', 'GO:0008021:synaptic vesicle (qval1.17E-7)', 'GO:0070382:exocytic vesicle (qval1.83E-7)', 'GO:0043025:neuronal cell body (qval1.98E-7)', 'GO:0044297:cell body (qval2.07E-7)', 'GO:0120038:plasma membrane bounded cell projection part (qval1.07E-6)', 'GO:0044463:cell projection part (qval1.04E-6)', 'GO:0098794:postsynapse (qval1.07E-6)', 'GO:0030133:transport vesicle (qval1.28E-6)', 'GO:0099503:secretory vesicle (qval1.34E-6)', 'GO:0030054:cell junction (qval2.54E-6)', 'GO:0031966:mitochondrial membrane (qval3.79E-6)', 'GO:0031982:vesicle (qval8.24E-6)', 'GO:0097708:intracellular vesicle (qval1.77E-5)', 'GO:0005743:mitochondrial inner membrane (qval2.23E-5)', 'GO:0042734:presynaptic membrane (qval2.18E-5)', 'GO:0031410:cytoplasmic vesicle (qval3.22E-5)', 'GO:0044433:cytoplasmic vesicle part (qval5.3E-5)', 'GO:0099501:exocytic vesicle membrane (qval6.88E-5)', 'GO:0030672:synaptic vesicle membrane (qval6.75E-5)', 'GO:0016469:proton-transporting two-sector ATPase complex (qval6.77E-5)', 'GO:0019866:organelle inner membrane (qval7.42E-5)', 'GO:0044448:cell cortex part (qval9.06E-5)', 'GO:0098803:respiratory chain complex (qval1.05E-4)', 'GO:0045259:proton-transporting ATP synthase complex (qval1.52E-4)', 'GO:0005753:mitochondrial proton-transporting ATP synthase complex (qval1.49E-4)', 'GO:0005829:cytosol (qval1.66E-4)', 'GO:0098797:plasma membrane protein complex (qval2.12E-4)', 'GO:0005737:cytoplasm (qval2.3E-4)', 'GO:0030658:transport vesicle membrane (qval2.42E-4)', 'GO:0030426:growth cone (qval2.98E-4)', 'GO:0044306:neuron projection terminus (qval3.46E-4)', 'GO:0030425:dendrite (qval3.84E-4)', 'GO:0030427:site of polarized growth (qval4.25E-4)', 'GO:0098685:Schaffer collateral - CA1 synapse (qval9.45E-4)', 'GO:0030424:axon (qval1.19E-3)', 'GO:0030122:AP-2 adaptor complex (qval1.22E-3)', 'GO:0097470:ribbon synapse (qval1.23E-3)', 'GO:0044445:cytosolic part (qval1.36E-3)', 'GO:0030659:cytoplasmic vesicle membrane (qval1.8E-3)', 'GO:0043679:axon terminus (qval1.79E-3)', 'GO:0045271:respiratory chain complex I (qval2.38E-3)', 'GO:0005747:mitochondrial respiratory chain complex I (qval2.35E-3)', 'GO:0030964:NADH dehydrogenase complex (qval2.32E-3)', 'GO:0098590:plasma membrane region (qval2.41E-3)', 'GO:0044309:neuron spine (qval3.21E-3)', 'GO:0098686:hippocampal mossy fiber to CA3 synapse (qval3.75E-3)', 'GO:0043228:non-membrane-bounded organelle (qval3.86E-3)', 'GO:0098805:whole membrane (qval4.36E-3)', 'GO:0048787:presynaptic active zone membrane (qval4.58E-3)', 'GO:0031201:SNARE complex (qval4.53E-3)', 'GO:0043232:intracellular non-membrane-bounded organelle (qval4.87E-3)', 'GO:0012506:vesicle membrane (qval4.88E-3)', 'GO:1902494:catalytic complex (qval5.24E-3)', 'GO:0098984:neuron to neuron synapse (qval5.75E-3)', 'GO:0030132:clathrin coat of coated pit (qval6.45E-3)', 'GO:1990204:oxidoreductase complex (qval6.62E-3)', 'GO:0098894:extrinsic component of presynaptic endocytic zone membrane (qval6.87E-3)', 'GO:0031594:neuromuscular junction (qval6.94E-3)', 'GO:0070469:respiratory chain (qval7.86E-3)', 'GO:0098588:bounding membrane of organelle (qval8E-3)', 'GO:0043197:dendritic spine (qval8.04E-3)', 'GO:0019898:extrinsic component of membrane (qval1.42E-2)', 'GO:0030119:AP-type membrane coat adaptor complex (qval1.7E-2)', 'GO:0031306:intrinsic component of mitochondrial outer membrane (qval1.84E-2)', 'GO:0030131:clathrin adaptor complex (qval1.82E-2)', 'GO:0005905:clathrin-coated pit (qval1.98E-2)']</t>
        </is>
      </c>
      <c r="Z15" t="inlineStr">
        <is>
          <t>[{33, 34, 7, 11, 12, 16, 20, 22, 23, 28, 30}, {32, 2, 35, 5, 8, 14, 17, 19, 25}]</t>
        </is>
      </c>
    </row>
    <row r="16">
      <c r="A16" s="1" t="n">
        <v>15</v>
      </c>
      <c r="B16" t="n">
        <v>37560</v>
      </c>
      <c r="C16" t="n">
        <v>917</v>
      </c>
      <c r="D16" t="n">
        <v>37</v>
      </c>
      <c r="E16" t="n">
        <v>437</v>
      </c>
      <c r="F16" t="n">
        <v>423</v>
      </c>
      <c r="G16" t="n">
        <v>19</v>
      </c>
      <c r="H16" t="n">
        <v>1332</v>
      </c>
      <c r="I16" t="n">
        <v>47</v>
      </c>
      <c r="J16" s="2" t="n">
        <v>-229.7445144549281</v>
      </c>
      <c r="K16" t="n">
        <v>0.6297297271042018</v>
      </c>
      <c r="L16" t="inlineStr">
        <is>
          <t>2700038G22Rik,4930500M09Rik,9330121K16Rik,A730060N03Rik,A830018L16Rik,A930015D03Rik,Aak1,Aars2,Abi1,Actg1,Adgrb2,Adgrg4,Agap2,Agtpbp1,Ak5,Akap6,Aldoa,Amd-ps5,Amph,Angptl1,Anks1b,Anxa7,Ap1s1,Ap2a1,Ap2m1,Apc,Apex1,Arf1,Arf3,Arhgap32,Arhgap39,Arhgap6,Arl8b,Astn1,Atl1,Atp1a1,Atp1b1,Atp6v0a1,Atp6v0b,Atp6v1c1,Atp6v1e1,Atp8b3,Atrx,Atxn10,Aurkb,B230110C06Rik,B230334C09Rik,B3gat3,Bag4,Baiap2,Bap1,Bcl7a,Bex2,Bhlhe22,Bola2,Brk1,C130071C03Rik,C1qtnf4,C2cd2l,C2cd5,Cacnb3,Cacng8,Calm1,Calm2,Calm3,Camk2d,Camk2n1,Camkv,Capza2,Car10,Catsper3,Ccdc85a,Cck,Ccnd2,Cdh13,Cdh23,Cdk5r1,Ceacam5,Celf3,Celf5,Chmp4c,Chn1,Chrd,Chst1,Cinp,Cnr1,Cox14,Cpeb4,Cplx2,Cpne5,Cpne6,Crk,Crls1,Crym,Ctnnb1,Cttn,Ctxn1,Cyp46a1,D030046N08Rik,D130020L05Rik,D430041D05Rik,D930019O06Rik,Dalrd3,Dcaf6,Dctn3,Diras2,Dlgap1,Dmrtc1a,Dnajc30,Dock4,Dtx3,Dync1li1,Dynll1,Eif1ax,Eif4a1,Emc2,Enc1,Erc2,Erdr1,Eri3,Exd2,Fam131a,Fam49a,Fancd2os,Fbxl16,Fgf12,Fkbp1a,Fmnl1,Frrs1l,Galnt16,Gas7,Gda,Gfra4,Gls,Gm10080,Gm10123,Gm10169,Gm10233,Gm10419,Gm10566,Gm10644,Gm10736,Gm11242,Gm11628,Gm12213,Gm12464,Gm12723,Gm12765,Gm13694,Gm14046,Gm14172,Gm15941,Gm16089,Gm17984,Gm1821,Gm19719,Gm21269,Gm25328,Gm26970,Gm27039,Gm30292,Gm3436,Gm38340,Gm43022,Gm43593,Gm43847,Gm44679,Gm45178,Gm4575,Gm4869,Gm5575,Gm5863,Gm5881,Gm5883,Gm5915,Gm5944,Gm6062,Gm6075,Gm6077,Gm6395,Gm6788,Gm6946,Gm7507,Gm8261,Gm9234,Gm9824,Gm9947,Gna11,Gng13,Gng2,Gng3,Gpm6a,Grasp,Grhl1,Gria1,Gria2,Gria3,Gsk3a,Gucy1b3,Haus4,Hdac9,Herc1,Hint1,Hk1,Homer1,Hook1,Hpcal4,Hsbp1,Hspa12a,Hspa8,Icam5,Ice1,Ids,Ikbkap,Il20rb,Iqcj,Islr2,Itpka,Kcnf1,Kcnip2,Kcnj3,Kcnj4,Khdrbs3,Klf10,Klhl2,Kpna4,Krt5,Ldb2,Letmd1,Limd2,Lmo3,Lmo7,Lrrc37a,Lrrn2,Lsm14b,Luc7l3,Ly6h,Map2,Map2k1,Map2k4,Mapk1,Mapk10,Med13l,Med14,Mef2c,Meg3,Mettl11b,Mff,Mgst3,Mif-ps3,Mkl2,Mmd,Mmp17,Morf4l2,Mpp3,Mtfp1,Mtpn,Myh7,Myt1l,Nars,Ncdn,Nckap1,Ndufa4,Ndufb2,Negr1,Neto1,Nhlh1,Nov,Npdc1,Nptn,Nptx1,Nptxr,Npy1r,Nrcam,Nrgn,Nrxn1,Nrxn3,Nsf,Nsg2,Ntrk3,Nvl,Ociad1,Olfm1,Olfr1278,Olfr1462,Olfr391-ps,Opcml,Osbpl8,Oscar,Pcdhga9,Pcgf1,Pde1a,Pds5b,Pfkp,Pfn2,Pgm2l1,Phf24,Phyhip,Pja2,Pld3,Plk2,Plppr4,Pnma2,Ppfia2,Ppp3cb,Ppp3r1,Prdm10,Prdm15,Prdm8,Prkar1b,Prnp,Prrc2b,Prrt1,Psap,Psd,Psd3,Ptk2b,Ptprj,Ptprn,Ptprs,Ptpru,R3hdm4,RP23-47A1.1,RP24-81L3.1,Rab3gap2,Rab40b,Rab6b,Rasgef1a,Rbfox2,Rbm15b,Reps2,Rfx3,Rnf151,Rnf214,Rnf44,Rpl41,Rtn1,Rtn3,Rundc3a,Ryr2,Scg5,Scoc,Sept9,Serinc1,Sf3b3,Sin3b,Sipa1l1,Skiv2l2,Slc17a7,Slc22a17,Slc23a2,Slc30a3,Slc39a10,Slc4a10,Smad3,Smarcc2,Smim24,Snap25,Snap47,Snap91,Snca,Snx10,Socs7,Sorbs2,Spock1,Sptbn1,Srsf3,Sst,St6galnac5,St8sia3,Stmn3,Stum,Sub1,Supt6,Sv2b,Syn1,Syn2,Synpo,Synpr,Syt1,Syt17,Tbr1,Tdg,Tef,Thra,Tiam1,Timm29,Tmem158,Tmem198,Tmem35a,Tmsb15l,Tmsb4x,Tnfsf8,Tomm20,Top2b,Trim42,Trim63,Tspan7,Tssc1,Ttc3,Ttc9b,Tubb5,Ubald1,Ubb,Ube2b,Ube2e2,Ube2e3,Ube2g2,Ube2ql1,Ubl5,Uhrf2,Unc13a,Uqcr11,Usmg5,Usp11,Vamp2,Vapa,Wasf1,Wbp11,Wdr36,Wdr48,Wdr82,Wfs1,Wnt10b,Xpo7,Ywhag,Ywhah,Ywhaz,Zbtb18,Zbtb32,Zc3h15,Zcchc8,Zfp239,Zfp365,Zfp580,Zfp827,Zmynd11</t>
        </is>
      </c>
      <c r="M16" t="inlineStr">
        <is>
          <t>[(3, 5), (3, 25), (3, 32), (6, 5), (6, 25), (6, 32), (7, 5), (7, 25), (7, 32), (9, 5), (9, 25), (9, 32), (10, 5), (10, 25), (10, 32), (12, 5), (12, 25), (12, 32), (13, 5), (13, 25), (13, 32), (14, 5), (14, 25), (14, 32), (15, 5), (15, 25), (18, 5), (18, 25), (18, 32), (21, 5), (21, 25), (21, 32), (22, 5), (22, 25), (22, 32), (23, 5), (23, 25), (23, 32), (24, 5), (24, 25), (24, 32), (27, 5), (27, 25), (27, 32), (33, 5), (33, 25), (33, 32)]</t>
        </is>
      </c>
      <c r="N16" t="n">
        <v>127</v>
      </c>
      <c r="O16" t="n">
        <v>0.5</v>
      </c>
      <c r="P16" t="n">
        <v>0.9</v>
      </c>
      <c r="Q16" t="n">
        <v>3</v>
      </c>
      <c r="R16" t="n">
        <v>10000</v>
      </c>
      <c r="S16" t="inlineStr">
        <is>
          <t>03/03/2024, 14:16:52</t>
        </is>
      </c>
      <c r="T16" s="3">
        <f>hyperlink("https://spiral.technion.ac.il/results/MTAwMDA2Ng==/15/GOResultsPROCESS","link")</f>
        <v/>
      </c>
      <c r="U16" t="inlineStr">
        <is>
          <t>['GO:0065008:regulation of biological quality (qval1.41E-12)', 'GO:0050804:modulation of chemical synaptic transmission (qval9.34E-13)', 'GO:0099177:regulation of trans-synaptic signaling (qval6.66E-13)', 'GO:0051128:regulation of cellular component organization (qval2.16E-11)', 'GO:0032879:regulation of localization (qval1.99E-10)', 'GO:0120035:regulation of plasma membrane bounded cell projection organization (qval3.71E-10)', 'GO:0031344:regulation of cell projection organization (qval4.84E-10)', 'GO:0051049:regulation of transport (qval5.28E-10)', 'GO:0048167:regulation of synaptic plasticity (qval1.07E-9)', 'GO:0060341:regulation of cellular localization (qval3.49E-9)', 'GO:0051179:localization (qval2.58E-8)', 'GO:0051641:cellular localization (qval4.42E-8)', 'GO:0010975:regulation of neuron projection development (qval5.37E-8)', 'GO:0050807:regulation of synapse organization (qval1.64E-7)', 'GO:0023051:regulation of signaling (qval5.06E-7)', 'GO:0051649:establishment of localization in cell (qval7.53E-7)', 'GO:0050789:regulation of biological process (qval8.41E-7)', 'GO:0045664:regulation of neuron differentiation (qval8.01E-7)', 'GO:0050794:regulation of cellular process (qval1.31E-6)', 'GO:0010646:regulation of cell communication (qval1.38E-6)', 'GO:0099175:regulation of postsynapse organization (qval1.48E-6)', 'GO:0065007:biological regulation (qval2.09E-6)', 'GO:0044087:regulation of cellular component biogenesis (qval2.68E-6)', 'GO:0051493:regulation of cytoskeleton organization (qval4.25E-6)', 'GO:0098693:regulation of synaptic vesicle cycle (qval5.52E-6)', 'GO:0050808:synapse organization (qval5.97E-6)', 'GO:0030030:cell projection organization (qval6.45E-6)', 'GO:0022604:regulation of cell morphogenesis (qval6.66E-6)', 'GO:0051960:regulation of nervous system development (qval9.02E-6)', 'GO:0099643:signal release from synapse (qval9.57E-6)', 'GO:0022898:regulation of transmembrane transporter activity (qval9.38E-6)', 'GO:0048522:positive regulation of cellular process (qval1.02E-5)', 'GO:0071840:cellular component organization or biogenesis (qval1.15E-5)', 'GO:0048518:positive regulation of biological process (qval1.38E-5)', 'GO:0016043:cellular component organization (qval1.4E-5)', 'GO:0032409:regulation of transporter activity (qval1.63E-5)', 'GO:0032412:regulation of ion transmembrane transporter activity (qval1.92E-5)', 'GO:0051234:establishment of localization (qval2.55E-5)', 'GO:0034762:regulation of transmembrane transport (qval2.81E-5)', 'GO:0033043:regulation of organelle organization (qval2.81E-5)', 'GO:1902903:regulation of supramolecular fiber organization (qval2.85E-5)', 'GO:0050806:positive regulation of synaptic transmission (qval2.79E-5)', 'GO:0034765:regulation of ion transmembrane transport (qval2.75E-5)', 'GO:0032970:regulation of actin filament-based process (qval2.77E-5)', 'GO:0006810:transport (qval2.95E-5)', 'GO:0050767:regulation of neurogenesis (qval3.61E-5)', 'GO:0032271:regulation of protein polymerization (qval3.54E-5)', 'GO:0042592:homeostatic process (qval6.22E-5)', 'GO:1904062:regulation of cation transmembrane transport (qval6.47E-5)', 'GO:0043269:regulation of ion transport (qval6.74E-5)', 'GO:0051130:positive regulation of cellular component organization (qval7.13E-5)', 'GO:0060284:regulation of cell development (qval7.86E-5)', 'GO:0032880:regulation of protein localization (qval8.08E-5)', 'GO:0099601:regulation of neurotransmitter receptor activity (qval8.2E-5)', 'GO:0008104:protein localization (qval8.78E-5)', 'GO:0046907:intracellular transport (qval9.23E-5)', 'GO:0031175:neuron projection development (qval1.11E-4)', 'GO:0120036:plasma membrane bounded cell projection organization (qval1.18E-4)', 'GO:0099003:vesicle-mediated transport in synapse (qval1.17E-4)', 'GO:0016192:vesicle-mediated transport (qval1.21E-4)', 'GO:0033036:macromolecule localization (qval1.21E-4)', 'GO:0017156:calcium ion regulated exocytosis (qval1.22E-4)', 'GO:0099150:regulation of postsynaptic specialization assembly (qval1.28E-4)', 'GO:0150052:regulation of postsynapse assembly (qval1.26E-4)', 'GO:0051239:regulation of multicellular organismal process (qval1.36E-4)', 'GO:0032956:regulation of actin cytoskeleton organization (qval1.35E-4)', 'GO:1900449:regulation of glutamate receptor signaling pathway (qval1.33E-4)', 'GO:0044057:regulation of system process (qval1.41E-4)', 'GO:0097479:synaptic vesicle localization (qval1.48E-4)', 'GO:0120039:plasma membrane bounded cell projection morphogenesis (qval1.48E-4)', 'GO:0043254:regulation of protein complex assembly (qval1.54E-4)', 'GO:0007269:neurotransmitter secretion (qval1.58E-4)', 'GO:0032990:cell part morphogenesis (qval1.57E-4)', 'GO:0048858:cell projection morphogenesis (qval1.95E-4)', 'GO:0031346:positive regulation of cell projection organization (qval2.84E-4)', 'GO:0010035:response to inorganic substance (qval3.08E-4)', 'GO:0030833:regulation of actin filament polymerization (qval3.62E-4)', 'GO:0007399:nervous system development (qval3.7E-4)', 'GO:0099072:regulation of postsynaptic membrane neurotransmitter receptor levels (qval3.7E-4)', 'GO:0110053:regulation of actin filament organization (qval3.83E-4)', 'GO:0048812:neuron projection morphogenesis (qval3.98E-4)', 'GO:0007610:behavior (qval3.96E-4)', 'GO:0044089:positive regulation of cellular component biogenesis (qval4.16E-4)', 'GO:0032386:regulation of intracellular transport (qval4.23E-4)', 'GO:0009987:cellular process (qval4.44E-4)', 'GO:0001558:regulation of cell growth (qval5.23E-4)', 'GO:2001257:regulation of cation channel activity (qval5.62E-4)', 'GO:0060627:regulation of vesicle-mediated transport (qval5.66E-4)', 'GO:0023061:signal release (qval5.74E-4)', 'GO:0099151:regulation of postsynaptic density assembly (qval5.69E-4)', 'GO:0040008:regulation of growth (qval7.08E-4)', 'GO:0031334:positive regulation of protein complex assembly (qval7.84E-4)', 'GO:0008064:regulation of actin polymerization or depolymerization (qval9.54E-4)', 'GO:0010769:regulation of cell morphogenesis involved in differentiation (qval1.06E-3)', 'GO:0030832:regulation of actin filament length (qval1.13E-3)', 'GO:1903861:positive regulation of dendrite extension (qval1.17E-3)', 'GO:0042391:regulation of membrane potential (qval1.2E-3)', 'GO:0060998:regulation of dendritic spine development (qval1.36E-3)', 'GO:1904889:regulation of excitatory synapse assembly (qval1.53E-3)', 'GO:0099537:trans-synaptic signaling (qval1.53E-3)', 'GO:0010469:regulation of signaling receptor activity (qval1.55E-3)', 'GO:0007611:learning or memory (qval1.59E-3)', 'GO:0070201:regulation of establishment of protein localization (qval1.6E-3)', 'GO:0051223:regulation of protein transport (qval1.66E-3)', 'GO:0051668:localization within membrane (qval1.73E-3)', 'GO:0097091:synaptic vesicle clustering (qval1.81E-3)', 'GO:0099536:synaptic signaling (qval1.82E-3)', 'GO:0050801:ion homeostasis (qval1.8E-3)', 'GO:0097120:receptor localization to synapse (qval1.84E-3)', 'GO:0051648:vesicle localization (qval2.03E-3)', 'GO:0031503:protein-containing complex localization (qval2.16E-3)', 'GO:1903421:regulation of synaptic vesicle recycling (qval2.34E-3)', 'GO:1903859:regulation of dendrite extension (qval2.32E-3)', 'GO:0060291:long-term synaptic potentiation (qval2.35E-3)', 'GO:1902991:regulation of amyloid precursor protein catabolic process (qval2.36E-3)', 'GO:0006836:neurotransmitter transport (qval2.37E-3)', 'GO:1905874:regulation of postsynaptic density organization (qval2.36E-3)', 'GO:0051050:positive regulation of transport (qval2.42E-3)', 'GO:0032502:developmental process (qval2.64E-3)', 'GO:0048013:ephrin receptor signaling pathway (qval2.65E-3)', 'GO:0048488:synaptic vesicle endocytosis (qval2.99E-3)', 'GO:0140238:presynaptic endocytosis (qval2.96E-3)', 'GO:0016082:synaptic vesicle priming (qval2.95E-3)', 'GO:0060292:long-term synaptic depression (qval2.92E-3)', 'GO:0045595:regulation of cell differentiation (qval3.05E-3)', 'GO:0050770:regulation of axonogenesis (qval3.23E-3)', 'GO:0071241:cellular response to inorganic substance (qval3.51E-3)', 'GO:0016079:synaptic vesicle exocytosis (qval3.57E-3)', 'GO:0099563:modification of synaptic structure (qval3.63E-3)', 'GO:0032273:positive regulation of protein polymerization (qval3.74E-3)', 'GO:0010959:regulation of metal ion transport (qval3.74E-3)', 'GO:0010638:positive regulation of organelle organization (qval3.98E-3)', 'GO:0048878:chemical homeostasis (qval3.98E-3)', 'GO:0090087:regulation of peptide transport (qval4.28E-3)', 'GO:0065009:regulation of molecular function (qval4.41E-3)', 'GO:0010976:positive regulation of neuron projection development (qval4.68E-3)', 'GO:0048638:regulation of developmental growth (qval4.81E-3)', 'GO:0050890:cognition (qval5.07E-3)', 'GO:0016601:Rac protein signal transduction (qval5.41E-3)', 'GO:1900242:regulation of synaptic vesicle endocytosis (qval5.37E-3)', 'GO:0098657:import into cell (qval5.4E-3)', 'GO:0045055:regulated exocytosis (qval5.66E-3)', 'GO:0050773:regulation of dendrite development (qval5.73E-3)', 'GO:0098916:anterograde trans-synaptic signaling (qval5.88E-3)', 'GO:0007268:chemical synaptic transmission (qval5.84E-3)', 'GO:0055080:cation homeostasis (qval5.86E-3)', 'GO:0001764:neuron migration (qval6.77E-3)', 'GO:0034613:cellular protein localization (qval7.31E-3)', 'GO:0032535:regulation of cellular component size (qval7.44E-3)', 'GO:0051279:regulation of release of sequestered calcium ion into cytosol (qval7.81E-3)', 'GO:0030838:positive regulation of actin filament polymerization (qval7.76E-3)', 'GO:0140029:exocytic process (qval7.7E-3)', 'GO:0098771:inorganic ion homeostasis (qval7.72E-3)', 'GO:0043412:macromolecule modification (qval7.93E-3)', 'GO:0023052:signaling (qval7.94E-3)', 'GO:0035418:protein localization to synapse (qval8.1E-3)', 'GO:0001505:regulation of neurotransmitter levels (qval8.38E-3)', 'GO:0070727:cellular macromolecule localization (qval8.37E-3)', 'GO:0044260:cellular macromolecule metabolic process (qval8.35E-3)', 'GO:0061024:membrane organization (qval8.47E-3)', 'GO:0007267:cell-cell signaling (qval8.62E-3)', 'GO:0051966:regulation of synaptic transmission, glutamatergic (qval8.69E-3)', 'GO:0023056:positive regulation of signaling (qval8.7E-3)', 'GO:0051495:positive regulation of cytoskeleton organization (qval8.8E-3)', 'GO:0006897:endocytosis (qval9.95E-3)', 'GO:0010522:regulation of calcium ion transport into cytosol (qval9.91E-3)', 'GO:1903827:regulation of cellular protein localization (qval1.01E-2)', 'GO:0010038:response to metal ion (qval1.01E-2)', 'GO:0071248:cellular response to metal ion (qval1.08E-2)', 'GO:0045666:positive regulation of neuron differentiation (qval1.08E-2)', 'GO:0090257:regulation of muscle system process (qval1.08E-2)', 'GO:0099010:modification of postsynaptic structure (qval1.11E-2)', 'GO:0030307:positive regulation of cell growth (qval1.12E-2)', 'GO:1902905:positive regulation of supramolecular fiber organization (qval1.11E-2)', 'GO:1902600:proton transmembrane transport (qval1.11E-2)', 'GO:0030003:cellular cation homeostasis (qval1.11E-2)', 'GO:0055065:metal ion homeostasis (qval1.13E-2)', 'GO:1903530:regulation of secretion by cell (qval1.13E-2)', 'GO:0031644:regulation of neurological system process (qval1.14E-2)', 'GO:0001919:regulation of receptor recycling (qval1.13E-2)', 'GO:0033157:regulation of intracellular protein transport (qval1.17E-2)', 'GO:0051270:regulation of cellular component movement (qval1.3E-2)', 'GO:0010647:positive regulation of cell communication (qval1.3E-2)', 'GO:0006928:movement of cell or subcellular component (qval1.36E-2)', 'GO:0035235:ionotropic glutamate receptor signaling pathway (qval1.35E-2)', 'GO:0006996:organelle organization (qval1.4E-2)', 'GO:0006464:cellular protein modification process (qval1.42E-2)', 'GO:0036211:protein modification process (qval1.41E-2)', 'GO:0032940:secretion by cell (qval1.48E-2)', 'GO:0006873:cellular ion homeostasis (qval1.49E-2)', 'GO:0044267:cellular protein metabolic process (qval1.49E-2)', 'GO:1903169:regulation of calcium ion transmembrane transport (qval1.48E-2)', 'GO:0022603:regulation of anatomical structure morphogenesis (qval1.48E-2)', 'GO:0048168:regulation of neuronal synaptic plasticity (qval1.49E-2)', 'GO:0048489:synaptic vesicle transport (qval1.48E-2)', 'GO:0097480:establishment of synaptic vesicle localization (qval1.48E-2)', 'GO:0016050:vesicle organization (qval1.49E-2)', 'GO:0060440:trachea formation (qval1.52E-2)', 'GO:0019725:cellular homeostasis (qval1.54E-2)', 'GO:0010720:positive regulation of cell development (qval1.56E-2)', 'GO:0007169:transmembrane receptor protein tyrosine kinase signaling pathway (qval1.59E-2)', 'GO:0060314:regulation of ryanodine-sensitive calcium-release channel activity (qval1.6E-2)', 'GO:0050793:regulation of developmental process (qval1.69E-2)', 'GO:0022607:cellular component assembly (qval1.87E-2)', 'GO:0032989:cellular component morphogenesis (qval1.95E-2)', 'GO:0051640:organelle localization (qval1.94E-2)', 'GO:0051963:regulation of synapse assembly (qval2.1E-2)', 'GO:0043502:regulation of muscle adaptation (qval2.12E-2)', 'GO:0040012:regulation of locomotion (qval2.12E-2)', 'GO:0032388:positive regulation of intracellular transport (qval2.12E-2)', 'GO:2000026:regulation of multicellular organismal development (qval2.22E-2)', 'GO:1903533:regulation of protein targeting (qval2.23E-2)', 'GO:0098881:exocytic insertion of neurotransmitter receptor to plasma membrane (qval2.24E-2)', 'GO:0098967:exocytic insertion of neurotransmitter receptor to postsynaptic membrane (qval2.22E-2)', 'GO:0010611:regulation of cardiac muscle hypertrophy (qval2.32E-2)', 'GO:0045927:positive regulation of growth (qval2.33E-2)', 'GO:0098962:regulation of postsynaptic neurotransmitter receptor activity (qval2.35E-2)', 'GO:0006898:receptor-mediated endocytosis (qval2.51E-2)', 'GO:0050848:regulation of calcium-mediated signaling (qval2.5E-2)', 'GO:0030182:neuron differentiation (qval2.57E-2)', 'GO:0006875:cellular metal ion homeostasis (qval2.65E-2)', 'GO:0050769:positive regulation of neurogenesis (qval2.65E-2)', 'GO:1902430:negative regulation of amyloid-beta formation (qval2.82E-2)', 'GO:0090066:regulation of anatomical structure size (qval2.82E-2)', 'GO:1902115:regulation of organelle assembly (qval2.82E-2)', 'GO:0014743:regulation of muscle hypertrophy (qval2.84E-2)', 'GO:0051924:regulation of calcium ion transport (qval2.85E-2)', 'GO:0061001:regulation of dendritic spine morphogenesis (qval2.84E-2)', 'GO:0051592:response to calcium ion (qval2.91E-2)', 'GO:0003012:muscle system process (qval3.01E-2)', 'GO:0006900:vesicle budding from membrane (qval3.01E-2)', 'GO:0032272:negative regulation of protein polymerization (qval3E-2)', 'GO:0048731:system development (qval3.07E-2)', 'GO:0055082:cellular chemical homeostasis (qval3.12E-2)', 'GO:0098662:inorganic cation transmembrane transport (qval3.19E-2)', 'GO:2000463:positive regulation of excitatory postsynaptic potential (qval3.35E-2)', 'GO:0030334:regulation of cell migration (qval3.68E-2)', 'GO:0040011:locomotion (qval3.69E-2)', 'GO:0099174:regulation of presynapse organization (qval3.76E-2)', 'GO:1902003:regulation of amyloid-beta formation (qval3.74E-2)', 'GO:0072507:divalent inorganic cation homeostasis (qval3.74E-2)', 'GO:0034315:regulation of Arp2/3 complex-mediated actin nucleation (qval3.81E-2)', 'GO:0044093:positive regulation of molecular function (qval3.82E-2)', 'GO:1905475:regulation of protein localization to membrane (qval3.8E-2)', 'GO:0048583:regulation of response to stimulus (qval3.87E-2)', 'GO:0043954:cellular component maintenance (qval3.89E-2)', 'GO:0098885:modification of postsynaptic actin cytoskeleton (qval4.02E-2)', 'GO:0007158:neuron cell-cell adhesion (qval4E-2)', 'GO:0055074:calcium ion homeostasis (qval4.03E-2)', 'GO:1901021:positive regulation of calcium ion transmembrane transporter activity (qval4.06E-2)', 'GO:0007215:glutamate receptor signaling pathway (qval4.04E-2)', 'GO:1901019:regulation of calcium ion transmembrane transporter activity (qval4.07E-2)', 'GO:0043085:positive regulation of catalytic activity (qval4.07E-2)', 'GO:0051962:positive regulation of nervous system development (qval4.22E-2)', 'GO:0051656:establishment of organelle localization (qval4.32E-2)', 'GO:0090314:positive regulation of protein targeting to membrane (qval4.3E-2)', 'GO:1902992:negative regulation of amyloid precursor protein catabolic process (qval4.28E-2)', 'GO:0051046:regulation of secretion (qval4.28E-2)', 'GO:0051650:establishment of vesicle localization (qval4.29E-2)', 'GO:0007265:Ras protein signal transduction (qval4.27E-2)', 'GO:0110020:regulation of actomyosin structure organization (qval4.35E-2)', 'GO:0007616:long-term memory (qval4.36E-2)', 'GO:0010604:positive regulation of macromolecule metabolic process (qval4.55E-2)', 'GO:0006936:muscle contraction (qval4.66E-2)', 'GO:0051282:regulation of sequestering of calcium ion (qval4.84E-2)', 'GO:0016202:regulation of striated muscle tissue development (qval4.85E-2)', 'GO:0045184:establishment of protein localization (qval4.87E-2)', 'GO:0017158:regulation of calcium ion-dependent exocytosis (qval4.86E-2)', 'GO:2000601:positive regulation of Arp2/3 complex-mediated actin nucleation (qval5.01E-2)', 'GO:0048617:embryonic foregut morphogenesis (qval4.99E-2)', 'GO:1902904:negative regulation of supramolecular fiber organization (qval4.98E-2)', 'GO:0015672:monovalent inorganic cation transport (qval5.21E-2)', 'GO:0010557:positive regulation of macromolecule biosynthetic process (qval5.22E-2)', 'GO:0018210:peptidyl-threonine modification (qval5.35E-2)', 'GO:1901861:regulation of muscle tissue development (qval5.39E-2)', 'GO:0060249:anatomical structure homeostasis (qval5.4E-2)', 'GO:0007154:cell communication (qval5.4E-2)', 'GO:0048340:paraxial mesoderm morphogenesis (qval5.39E-2)', 'GO:2000311:regulation of AMPA receptor activity (qval5.48E-2)', 'GO:0030516:regulation of axon extension (qval5.47E-2)']</t>
        </is>
      </c>
      <c r="V16" s="3">
        <f>hyperlink("https://spiral.technion.ac.il/results/MTAwMDA2Ng==/15/GOResultsFUNCTION","link")</f>
        <v/>
      </c>
      <c r="W16" t="inlineStr">
        <is>
          <t>['GO:0005515:protein binding (qval6.84E-13)', 'GO:0019899:enzyme binding (qval7.69E-8)', 'GO:0005488:binding (qval6.27E-8)', 'GO:0019904:protein domain specific binding (qval1.65E-7)', 'GO:0044877:protein-containing complex binding (qval4.89E-7)', 'GO:0035254:glutamate receptor binding (qval1.62E-6)', 'GO:0044325:ion channel binding (qval2.55E-6)', 'GO:0019901:protein kinase binding (qval1.34E-5)', 'GO:0048306:calcium-dependent protein binding (qval1.85E-5)', 'GO:0008092:cytoskeletal protein binding (qval2.17E-5)', 'GO:0019900:kinase binding (qval5.13E-5)', 'GO:0017075:syntaxin-1 binding (qval1.49E-4)', 'GO:0043167:ion binding (qval1.82E-4)', 'GO:0000149:SNARE binding (qval5.65E-4)', 'GO:0035256:G protein-coupled glutamate receptor binding (qval6.6E-4)', 'GO:0043168:anion binding (qval9.03E-4)', 'GO:0008022:protein C-terminus binding (qval1.48E-3)', 'GO:0005516:calmodulin binding (qval1.77E-3)', 'GO:0030235:nitric-oxide synthase regulator activity (qval1.68E-3)', 'GO:0008179:adenylate cyclase binding (qval1.61E-3)', 'GO:0022890:inorganic cation transmembrane transporter activity (qval1.98E-3)', 'GO:0019905:syntaxin binding (qval2.95E-3)', 'GO:0005543:phospholipid binding (qval4.09E-3)', 'GO:0046875:ephrin receptor binding (qval3.93E-3)', 'GO:0031800:type 3 metabotropic glutamate receptor binding (qval4.26E-3)', 'GO:0004971:AMPA glutamate receptor activity (qval4.09E-3)', 'GO:0050998:nitric-oxide synthase binding (qval6.56E-3)', 'GO:0030165:PDZ domain binding (qval6.5E-3)', 'GO:0008324:cation transmembrane transporter activity (qval6.36E-3)', 'GO:0051018:protein kinase A binding (qval6.92E-3)', 'GO:0017076:purine nucleotide binding (qval7.53E-3)', 'GO:0097110:scaffold protein binding (qval7.38E-3)', 'GO:0035639:purine ribonucleoside triphosphate binding (qval7.16E-3)', 'GO:0032555:purine ribonucleotide binding (qval1.08E-2)', 'GO:0032553:ribonucleotide binding (qval1.33E-2)', 'GO:0060090:molecular adaptor activity (qval1.39E-2)', 'GO:0034236:protein kinase A catalytic subunit binding (qval1.52E-2)', 'GO:0003779:actin binding (qval1.53E-2)', 'GO:0097367:carbohydrate derivative binding (qval2.07E-2)', 'GO:0098918:structural constituent of synapse (qval2.13E-2)', 'GO:0046873:metal ion transmembrane transporter activity (qval2.7E-2)', 'GO:0098772:molecular function regulator (qval3.35E-2)', 'GO:0000166:nucleotide binding (qval3.93E-2)', 'GO:1901265:nucleoside phosphate binding (qval3.84E-2)', 'GO:0043274:phospholipase binding (qval4.14E-2)', 'GO:0005544:calcium-dependent phospholipid binding (qval4.18E-2)', 'GO:0030554:adenyl nucleotide binding (qval4.46E-2)', 'GO:0017111:nucleoside-triphosphatase activity (qval4.6E-2)', 'GO:0047485:protein N-terminus binding (qval4.54E-2)', 'GO:0005246:calcium channel regulator activity (qval4.69E-2)', 'GO:0061631:ubiquitin conjugating enzyme activity (qval4.6E-2)', 'GO:0005524:ATP binding (qval4.82E-2)', 'GO:0035255:ionotropic glutamate receptor binding (qval5.02E-2)', 'GO:0051020:GTPase binding (qval5.36E-2)', 'GO:0008144:drug binding (qval5.33E-2)', 'GO:0015077:monovalent inorganic cation transmembrane transporter activity (qval5.5E-2)', 'GO:0031681:G-protein beta-subunit binding (qval5.73E-2)', 'GO:0046961:proton-transporting ATPase activity, rotational mechanism (qval5.63E-2)', 'GO:0032559:adenyl ribonucleotide binding (qval5.56E-2)', 'GO:0019829:cation-transporting ATPase activity (qval5.67E-2)', 'GO:0042625:ATPase coupled ion transmembrane transporter activity (qval5.58E-2)', 'GO:0022853:active ion transmembrane transporter activity (qval5.49E-2)', 'GO:0061650:ubiquitin-like protein conjugating enzyme activity (qval6.04E-2)', 'GO:0004683:calmodulin-dependent protein kinase activity (qval6.03E-2)', 'GO:0005102:signaling receptor binding (qval6.11E-2)', 'GO:0043008:ATP-dependent protein binding (qval6.05E-2)', 'GO:0030276:clathrin binding (qval6.05E-2)', 'GO:0022843:voltage-gated cation channel activity (qval5.99E-2)', 'GO:0016247:channel regulator activity (qval6.21E-2)']</t>
        </is>
      </c>
      <c r="X16" s="3">
        <f>hyperlink("https://spiral.technion.ac.il/results/MTAwMDA2Ng==/15/GOResultsCOMPONENT","link")</f>
        <v/>
      </c>
      <c r="Y16" t="inlineStr">
        <is>
          <t>['GO:0044456:synapse part (qval2.4E-34)', 'GO:0045202:synapse (qval4.1E-31)', 'GO:0097458:neuron part (qval3.1E-29)', 'GO:0098978:glutamatergic synapse (qval5.35E-22)', 'GO:0043005:neuron projection (qval9.38E-20)', 'GO:0014069:postsynaptic density (qval1.31E-17)', 'GO:0099572:postsynaptic specialization (qval2.15E-17)', 'GO:0030054:cell junction (qval4.28E-17)', 'GO:0042995:cell projection (qval5.37E-17)', 'GO:0120025:plasma membrane bounded cell projection (qval3.15E-16)', 'GO:0099501:exocytic vesicle membrane (qval3.66E-16)', 'GO:0030672:synaptic vesicle membrane (qval3.35E-16)', 'GO:0120038:plasma membrane bounded cell projection part (qval4.13E-16)', 'GO:0044463:cell projection part (qval3.83E-16)', 'GO:0030658:transport vesicle membrane (qval4.8E-16)', 'GO:0033267:axon part (qval4.18E-13)', 'GO:0005886:plasma membrane (qval2.3E-10)', 'GO:0044433:cytoplasmic vesicle part (qval6.37E-10)', 'GO:0030659:cytoplasmic vesicle membrane (qval6.16E-10)', 'GO:0098794:postsynapse (qval6.57E-10)', 'GO:0098793:presynapse (qval1.11E-9)', 'GO:0043226:organelle (qval2.1E-9)', 'GO:0043025:neuronal cell body (qval3.02E-9)', 'GO:0012506:vesicle membrane (qval5.07E-9)', 'GO:0016020:membrane (qval5.78E-9)', 'GO:0044297:cell body (qval1.44E-8)', 'GO:0098685:Schaffer collateral - CA1 synapse (qval1.56E-8)', 'GO:0008021:synaptic vesicle (qval2.97E-8)', 'GO:0030424:axon (qval3.94E-8)', 'GO:0070382:exocytic vesicle (qval5.05E-8)', 'GO:0030425:dendrite (qval8.03E-8)', 'GO:0044464:cell part (qval1.13E-7)', 'GO:0098796:membrane protein complex (qval6.46E-7)', 'GO:0043229:intracellular organelle (qval6.92E-7)', 'GO:0099503:secretory vesicle (qval7.32E-7)', 'GO:0005737:cytoplasm (qval7.71E-7)', 'GO:0043227:membrane-bounded organelle (qval8.98E-7)', 'GO:0034703:cation channel complex (qval8.83E-7)', 'GO:0031982:vesicle (qval1E-6)', 'GO:0098805:whole membrane (qval1.31E-6)', 'GO:0099568:cytoplasmic region (qval1.61E-6)', 'GO:0031410:cytoplasmic vesicle (qval1.64E-6)', 'GO:0030133:transport vesicle (qval1.83E-6)', 'GO:0097708:intracellular vesicle (qval1.82E-6)', 'GO:0044424:intracellular part (qval3.09E-6)', 'GO:0031090:organelle membrane (qval3.31E-6)', 'GO:0098588:bounding membrane of organelle (qval3.36E-6)', 'GO:0043195:terminal bouton (qval3.68E-6)', 'GO:0030285:integral component of synaptic vesicle membrane (qval3.77E-6)', 'GO:0030426:growth cone (qval3.78E-6)', 'GO:0120111:neuron projection cytoplasm (qval3.83E-6)', 'GO:0098797:plasma membrane protein complex (qval3.97E-6)', 'GO:0060076:excitatory synapse (qval4.99E-6)', 'GO:0030427:site of polarized growth (qval5.85E-6)', 'GO:0097060:synaptic membrane (qval6.18E-6)', 'GO:0098563:intrinsic component of synaptic vesicle membrane (qval7.42E-6)', 'GO:1902495:transmembrane transporter complex (qval7.45E-6)', 'GO:0032838:plasma membrane bounded cell projection cytoplasm (qval8.79E-6)', 'GO:0044444:cytoplasmic part (qval1.24E-5)', 'GO:0032839:dendrite cytoplasm (qval1.27E-5)', 'GO:1990351:transporter complex (qval1.38E-5)', 'GO:0098984:neuron to neuron synapse (qval1.82E-5)', 'GO:0042734:presynaptic membrane (qval2.05E-5)', 'GO:0044422:organelle part (qval2.94E-5)', 'GO:0034702:ion channel complex (qval4.98E-5)', 'GO:0044306:neuron projection terminus (qval7.8E-5)', 'GO:0098590:plasma membrane region (qval8.23E-5)', 'GO:0043198:dendritic shaft (qval1.05E-4)', 'GO:0032991:protein-containing complex (qval1.16E-4)', 'GO:0043197:dendritic spine (qval1.6E-4)', 'GO:0044446:intracellular organelle part (qval2.2E-4)', 'GO:0044309:neuron spine (qval2.27E-4)', 'GO:0043209:myelin sheath (qval2.53E-4)', 'GO:0008076:voltage-gated potassium channel complex (qval3.03E-4)', 'GO:0070033:synaptobrevin 2-SNAP-25-syntaxin-1a-complexin II complex (qval6.05E-4)', 'GO:0015629:actin cytoskeleton (qval6.26E-4)', 'GO:0099634:postsynaptic specialization membrane (qval6.28E-4)', 'GO:0036477:somatodendritic compartment (qval7.6E-4)', 'GO:0031209:SCAR complex (qval7.8E-4)', 'GO:0034705:potassium channel complex (qval8.99E-4)', 'GO:0005856:cytoskeleton (qval9.77E-4)', 'GO:0031312:extrinsic component of organelle membrane (qval1.22E-3)', 'GO:0043231:intracellular membrane-bounded organelle (qval1.33E-3)', 'GO:0048786:presynaptic active zone (qval1.55E-3)', 'GO:0031256:leading edge membrane (qval1.68E-3)', 'GO:0044459:plasma membrane part (qval1.69E-3)', 'GO:0032279:asymmetric synapse (qval1.68E-3)', 'GO:0099240:intrinsic component of synaptic membrane (qval2.64E-3)', 'GO:0032281:AMPA glutamate receptor complex (qval2.9E-3)', 'GO:0031300:intrinsic component of organelle membrane (qval3.22E-3)', 'GO:0044295:axonal growth cone (qval3.26E-3)', 'GO:0031301:integral component of organelle membrane (qval3.51E-3)', 'GO:0098686:hippocampal mossy fiber to CA3 synapse (qval3.61E-3)', 'GO:0099699:integral component of synaptic membrane (qval3.94E-3)', 'GO:0099092:postsynaptic density, intracellular component (qval4.49E-3)', 'GO:0098839:postsynaptic density membrane (qval4.44E-3)', 'GO:0032587:ruffle membrane (qval4.55E-3)', 'GO:0099061:integral component of postsynaptic density membrane (qval4.94E-3)', 'GO:0005938:cell cortex (qval4.99E-3)', 'GO:0098831:presynaptic active zone cytoplasmic component (qval6.45E-3)', 'GO:0043194:axon initial segment (qval6.39E-3)', 'GO:0044449:contractile fiber part (qval6.9E-3)', 'GO:0008328:ionotropic glutamate receptor complex (qval7.18E-3)', 'GO:0043228:non-membrane-bounded organelle (qval7.3E-3)', 'GO:0043679:axon terminus (qval7.57E-3)', 'GO:0099146:intrinsic component of postsynaptic density membrane (qval7.66E-3)', 'GO:0098889:intrinsic component of presynaptic membrane (qval8.87E-3)', 'GO:0044291:cell-cell contact zone (qval8.83E-3)', 'GO:0099091:postsynaptic specialization, intracellular component (qval9.18E-3)', 'GO:0014704:intercalated disc (qval1.1E-2)', 'GO:0098850:extrinsic component of synaptic vesicle membrane (qval1.13E-2)', 'GO:0098878:neurotransmitter receptor complex (qval1.18E-2)', 'GO:0005768:endosome (qval1.19E-2)', 'GO:0000785:chromatin (qval1.26E-2)', 'GO:0099522:region of cytosol (qval1.26E-2)', 'GO:0005741:mitochondrial outer membrane (qval1.34E-2)', 'GO:0099523:presynaptic cytosol (qval1.41E-2)', 'GO:0019898:extrinsic component of membrane (qval1.42E-2)', 'GO:0031313:extrinsic component of endosome membrane (qval1.43E-2)', 'GO:0030315:T-tubule (qval1.44E-2)', 'GO:0097442:CA3 pyramidal cell dendrite (qval1.56E-2)', 'GO:0034750:Scrib-APC-beta-catenin complex (qval1.55E-2)', 'GO:0030131:clathrin adaptor complex (qval1.57E-2)']</t>
        </is>
      </c>
      <c r="Z16" t="inlineStr">
        <is>
          <t>[{3, 6, 7, 9, 10, 12, 13, 14, 15, 18, 21, 22, 23, 24, 27, 33}, {32, 25, 5}]</t>
        </is>
      </c>
    </row>
    <row r="17">
      <c r="A17" s="1" t="n">
        <v>16</v>
      </c>
      <c r="B17" t="n">
        <v>37560</v>
      </c>
      <c r="C17" t="n">
        <v>917</v>
      </c>
      <c r="D17" t="n">
        <v>37</v>
      </c>
      <c r="E17" t="n">
        <v>137</v>
      </c>
      <c r="F17" t="n">
        <v>344</v>
      </c>
      <c r="G17" t="n">
        <v>12</v>
      </c>
      <c r="H17" t="n">
        <v>1332</v>
      </c>
      <c r="I17" t="n">
        <v>23</v>
      </c>
      <c r="J17" s="2" t="n">
        <v>-27.05911280305838</v>
      </c>
      <c r="K17" t="n">
        <v>0.6300598585299755</v>
      </c>
      <c r="L17" t="inlineStr">
        <is>
          <t>1110032F04Rik,2010300C02Rik,3110035E14Rik,9330121K16Rik,Actn1,Actr3,Adcy1,Adgrb2,Ak6,Anks1b,Ano3,Ap1s1,Arpc4,Arpp19,Arpp21,Atl1,Atp1a1,Atp2b1,Baiap2,Basp1,Bcl11a,Btbd10,Cadm2,Calm1,Calm2,Camk2a,Camk2b,Camk4,Cap2,Cdc40,Celf1,Celf2,Celf5,Chn1,Chst1,Cnksr2,Cplx2,Cx3cl1,Dbn1,Dkk3,Dnajb5,Dusp14,Egr1,Eml5,Enc1,Epha4,Ephx4,Faah,Fam131a,Fam212b,Fbxw7,Foxg1,Frrs1l,Gabra4,Galnt18,Galnt9,Gda,Gm11549,Gmeb2,Gpm6a,Gpr22,Gria2,Grin2a,Homer1,Ier5,Itpka,Itpr1,Kalrn,Kcnab1,Kcnf1,Kcnj3,Kcnv1,Kctd6,Khdrbs3,Ldha,Lingo1,Mal2,Mapk1,Matn2,Mef2a,Mef2c,Mkl1,Mtpn,Ncald,Nck2,Nedd4l,Nek6,Neurod2,Neurod6,Ngef,Npdc1,Nptx1,Nptx2,Nr4a1,Nrgn,Nrn1,Ociad2,Olfm1,Osbp2,Per1,Pgbd5,Pik3r2,Plcb1,Plppr4,Ppp3ca,Ppp3r1,Prkag2,Prkce,Ptk2b,R3hdm1,Rasgrp1,Rbbp7,Rbfox1,Rnf112,Rock2,Satb1,Satb2,Scn2a,Sec23a,Sfpq,Sirpa,Slc25a22,Sorbs2,Spcs3,Sst,Stx1a,Sv2b,Syt1,Syt16,Syt5,Tmsb4x,Trhde,Tspan13,Tusc3,Wasf1,Zbtb18,Zfp365</t>
        </is>
      </c>
      <c r="M17" t="inlineStr">
        <is>
          <t>[(6, 2), (6, 20), (6, 29), (8, 2), (8, 20), (8, 25), (8, 28), (8, 29), (8, 35), (9, 2), (9, 20), (9, 25), (9, 29), (14, 2), (14, 20), (24, 2), (24, 20), (24, 25), (24, 28), (24, 29), (24, 35), (27, 2), (27, 20)]</t>
        </is>
      </c>
      <c r="N17" t="n">
        <v>4958</v>
      </c>
      <c r="O17" t="n">
        <v>0.75</v>
      </c>
      <c r="P17" t="n">
        <v>0.95</v>
      </c>
      <c r="Q17" t="n">
        <v>3</v>
      </c>
      <c r="R17" t="n">
        <v>10000</v>
      </c>
      <c r="S17" t="inlineStr">
        <is>
          <t>03/03/2024, 14:18:00</t>
        </is>
      </c>
      <c r="T17" s="3">
        <f>hyperlink("https://spiral.technion.ac.il/results/MTAwMDA2Ng==/16/GOResultsPROCESS","link")</f>
        <v/>
      </c>
      <c r="U17" t="inlineStr">
        <is>
          <t>['GO:0050804:modulation of chemical synaptic transmission (qval4.75E-12)', 'GO:0099177:regulation of trans-synaptic signaling (qval2.49E-12)', 'GO:0007399:nervous system development (qval1.83E-8)', 'GO:0048167:regulation of synaptic plasticity (qval3.66E-8)', 'GO:0048869:cellular developmental process (qval6.63E-7)', 'GO:0051049:regulation of transport (qval8.11E-7)', 'GO:0060284:regulation of cell development (qval1.4E-6)', 'GO:0099175:regulation of postsynapse organization (qval2.3E-6)', 'GO:0045664:regulation of neuron differentiation (qval2.92E-6)', 'GO:0045666:positive regulation of neuron differentiation (qval2.78E-6)', 'GO:0050806:positive regulation of synaptic transmission (qval2.71E-6)', 'GO:0051128:regulation of cellular component organization (qval2.84E-6)', 'GO:0061001:regulation of dendritic spine morphogenesis (qval2.95E-6)', 'GO:0050807:regulation of synapse organization (qval3.66E-6)', 'GO:0043269:regulation of ion transport (qval3.47E-6)', 'GO:0032879:regulation of localization (qval3.3E-6)', 'GO:0050767:regulation of neurogenesis (qval3.36E-6)', 'GO:0010975:regulation of neuron projection development (qval3.86E-6)', 'GO:0048814:regulation of dendrite morphogenesis (qval4.02E-6)', 'GO:0048858:cell projection morphogenesis (qval4.28E-6)', 'GO:0050773:regulation of dendrite development (qval4.71E-6)', 'GO:0030030:cell projection organization (qval5.39E-6)', 'GO:0051960:regulation of nervous system development (qval5.17E-6)', 'GO:0050769:positive regulation of neurogenesis (qval6.16E-6)', 'GO:0120035:regulation of plasma membrane bounded cell projection organization (qval6.55E-6)', 'GO:0032502:developmental process (qval6.86E-6)', 'GO:0065008:regulation of biological quality (qval6.96E-6)', 'GO:0010035:response to inorganic substance (qval6.77E-6)', 'GO:0030833:regulation of actin filament polymerization (qval6.82E-6)', 'GO:0031344:regulation of cell projection organization (qval6.7E-6)', 'GO:0032989:cellular component morphogenesis (qval6.55E-6)', 'GO:0060998:regulation of dendritic spine development (qval6.76E-6)', 'GO:0032990:cell part morphogenesis (qval7.07E-6)', 'GO:0061003:positive regulation of dendritic spine morphogenesis (qval7.23E-6)', 'GO:1902903:regulation of supramolecular fiber organization (qval1.09E-5)', 'GO:0032271:regulation of protein polymerization (qval1.13E-5)', 'GO:0110053:regulation of actin filament organization (qval1.14E-5)', 'GO:0051130:positive regulation of cellular component organization (qval1.42E-5)', 'GO:0008064:regulation of actin polymerization or depolymerization (qval1.41E-5)', 'GO:0120039:plasma membrane bounded cell projection morphogenesis (qval1.44E-5)', 'GO:0030832:regulation of actin filament length (qval1.59E-5)', 'GO:0048731:system development (qval1.67E-5)', 'GO:0010646:regulation of cell communication (qval1.71E-5)', 'GO:0051962:positive regulation of nervous system development (qval1.79E-5)', 'GO:0023051:regulation of signaling (qval1.87E-5)', 'GO:0050775:positive regulation of dendrite morphogenesis (qval2.24E-5)', 'GO:0032970:regulation of actin filament-based process (qval2.2E-5)', 'GO:0010720:positive regulation of cell development (qval2.71E-5)', 'GO:0032956:regulation of actin cytoskeleton organization (qval3.3E-5)', 'GO:0060341:regulation of cellular localization (qval3.26E-5)', 'GO:0051239:regulation of multicellular organismal process (qval4.56E-5)', 'GO:0010976:positive regulation of neuron projection development (qval4.52E-5)', 'GO:0016043:cellular component organization (qval4.86E-5)', 'GO:0051240:positive regulation of multicellular organismal process (qval5.86E-5)', 'GO:0007215:glutamate receptor signaling pathway (qval5.9E-5)', 'GO:0010038:response to metal ion (qval6.07E-5)', 'GO:0048812:neuron projection morphogenesis (qval6.46E-5)', 'GO:0071840:cellular component organization or biogenesis (qval8.03E-5)', 'GO:1902905:positive regulation of supramolecular fiber organization (qval1.02E-4)', 'GO:2000026:regulation of multicellular organismal development (qval1.09E-4)', 'GO:0031346:positive regulation of cell projection organization (qval1.22E-4)', 'GO:0045595:regulation of cell differentiation (qval1.45E-4)', 'GO:0010769:regulation of cell morphogenesis involved in differentiation (qval1.48E-4)', 'GO:0032273:positive regulation of protein polymerization (qval1.73E-4)', 'GO:0051493:regulation of cytoskeleton organization (qval1.79E-4)', 'GO:0030838:positive regulation of actin filament polymerization (qval1.87E-4)', 'GO:0034765:regulation of ion transmembrane transport (qval1.93E-4)', 'GO:0035556:intracellular signal transduction (qval1.94E-4)', 'GO:0010959:regulation of metal ion transport (qval1.95E-4)', 'GO:0051495:positive regulation of cytoskeleton organization (qval2.44E-4)', 'GO:0090066:regulation of anatomical structure size (qval2.79E-4)', 'GO:0009987:cellular process (qval3E-4)', 'GO:0034762:regulation of transmembrane transport (qval2.99E-4)', 'GO:0048522:positive regulation of cellular process (qval3.04E-4)', 'GO:0048013:ephrin receptor signaling pathway (qval4.32E-4)', 'GO:0010638:positive regulation of organelle organization (qval4.38E-4)', 'GO:0035418:protein localization to synapse (qval4.71E-4)', 'GO:0044057:regulation of system process (qval5.06E-4)', 'GO:0050890:cognition (qval5.05E-4)', 'GO:0022604:regulation of cell morphogenesis (qval5.08E-4)', 'GO:0050789:regulation of biological process (qval5.47E-4)', 'GO:0050794:regulation of cellular process (qval5.4E-4)', 'GO:0046928:regulation of neurotransmitter secretion (qval5.61E-4)', 'GO:0033043:regulation of organelle organization (qval5.64E-4)', 'GO:0035235:ionotropic glutamate receptor signaling pathway (qval5.8E-4)', 'GO:0032535:regulation of cellular component size (qval6.1E-4)', 'GO:0060999:positive regulation of dendritic spine development (qval6.2E-4)', 'GO:0017158:regulation of calcium ion-dependent exocytosis (qval6.25E-4)', 'GO:0045597:positive regulation of cell differentiation (qval6.55E-4)', 'GO:0031644:regulation of neurological system process (qval6.5E-4)', 'GO:0001505:regulation of neurotransmitter levels (qval7.27E-4)', 'GO:2000463:positive regulation of excitatory postsynaptic potential (qval7.43E-4)', 'GO:0099601:regulation of neurotransmitter receptor activity (qval8.39E-4)', 'GO:2000300:regulation of synaptic vesicle exocytosis (qval8.79E-4)', 'GO:0007611:learning or memory (qval8.99E-4)', 'GO:0010613:positive regulation of cardiac muscle hypertrophy (qval9.3E-4)', 'GO:0048583:regulation of response to stimulus (qval9.85E-4)', 'GO:0014742:positive regulation of muscle hypertrophy (qval1.04E-3)', 'GO:0007015:actin filament organization (qval1.06E-3)', 'GO:1902803:regulation of synaptic vesicle transport (qval1.07E-3)', 'GO:0051094:positive regulation of developmental process (qval1.12E-3)', 'GO:1900006:positive regulation of dendrite development (qval1.18E-3)', 'GO:0009966:regulation of signal transduction (qval1.18E-3)', 'GO:0048518:positive regulation of biological process (qval1.28E-3)', 'GO:0030154:cell differentiation (qval1.27E-3)', 'GO:0050793:regulation of developmental process (qval1.29E-3)', 'GO:0042391:regulation of membrane potential (qval1.29E-3)', 'GO:0032386:regulation of intracellular transport (qval1.28E-3)', 'GO:0071248:cellular response to metal ion (qval1.27E-3)', 'GO:0051179:localization (qval1.27E-3)', 'GO:0065007:biological regulation (qval1.42E-3)', 'GO:0022603:regulation of anatomical structure morphogenesis (qval1.43E-3)', 'GO:0097120:receptor localization to synapse (qval1.45E-3)', 'GO:0099170:postsynaptic modulation of chemical synaptic transmission (qval1.69E-3)', 'GO:0099173:postsynapse organization (qval1.78E-3)', 'GO:0071495:cellular response to endogenous stimulus (qval1.84E-3)', 'GO:0051254:positive regulation of RNA metabolic process (qval1.83E-3)', 'GO:0051966:regulation of synaptic transmission, glutamatergic (qval1.88E-3)', 'GO:0051270:regulation of cellular component movement (qval2.27E-3)', 'GO:0070887:cellular response to chemical stimulus (qval2.27E-3)', 'GO:0043254:regulation of protein complex assembly (qval2.37E-3)', 'GO:0051592:response to calcium ion (qval2.45E-3)', 'GO:0045927:positive regulation of growth (qval3.48E-3)', 'GO:0044087:regulation of cellular component biogenesis (qval3.56E-3)', 'GO:0065009:regulation of molecular function (qval3.63E-3)', 'GO:0051588:regulation of neurotransmitter transport (qval3.67E-3)', 'GO:0071241:cellular response to inorganic substance (qval3.64E-3)', 'GO:1904062:regulation of cation transmembrane transport (qval3.63E-3)', 'GO:0051716:cellular response to stimulus (qval3.69E-3)', 'GO:0098815:modulation of excitatory postsynaptic potential (qval3.81E-3)', 'GO:1900449:regulation of glutamate receptor signaling pathway (qval3.78E-3)', 'GO:0048856:anatomical structure development (qval3.82E-3)', 'GO:0044772:mitotic cell cycle phase transition (qval3.89E-3)', 'GO:0050896:response to stimulus (qval3.91E-3)', 'GO:0010770:positive regulation of cell morphogenesis involved in differentiation (qval4E-3)', 'GO:1903305:regulation of regulated secretory pathway (qval4.29E-3)', 'GO:0000381:regulation of alternative mRNA splicing, via spliceosome (qval4.31E-3)', 'GO:0045935:positive regulation of nucleobase-containing compound metabolic process (qval4.33E-3)', 'GO:0060466:activation of meiosis involved in egg activation (qval4.88E-3)', 'GO:0010469:regulation of signaling receptor activity (qval4.88E-3)', 'GO:1903539:protein localization to postsynaptic membrane (qval5.6E-3)', 'GO:0098693:regulation of synaptic vesicle cycle (qval5.74E-3)', 'GO:0044770:cell cycle phase transition (qval5.7E-3)', 'GO:0019219:regulation of nucleobase-containing compound metabolic process (qval6.1E-3)', 'GO:0060078:regulation of postsynaptic membrane potential (qval6.12E-3)', 'GO:0031503:protein-containing complex localization (qval6.09E-3)', 'GO:0099072:regulation of postsynaptic membrane neurotransmitter receptor levels (qval6.53E-3)', 'GO:0010628:positive regulation of gene expression (qval7.25E-3)', 'GO:0010605:negative regulation of macromolecule metabolic process (qval7.25E-3)', 'GO:0016079:synaptic vesicle exocytosis (qval7.64E-3)', 'GO:0007613:memory (qval7.59E-3)', 'GO:0030001:metal ion transport (qval7.54E-3)', 'GO:0051172:negative regulation of nitrogen compound metabolic process (qval7.58E-3)', 'GO:0048168:regulation of neuronal synaptic plasticity (qval7.8E-3)', 'GO:0051924:regulation of calcium ion transport (qval7.98E-3)', 'GO:0051050:positive regulation of transport (qval8.11E-3)', 'GO:0051252:regulation of RNA metabolic process (qval8.11E-3)', 'GO:0048639:positive regulation of developmental growth (qval8.59E-3)', 'GO:0044093:positive regulation of molecular function (qval8.66E-3)', 'GO:0031326:regulation of cellular biosynthetic process (qval8.84E-3)', 'GO:0048523:negative regulation of cellular process (qval8.93E-3)', 'GO:0051259:protein complex oligomerization (qval9.24E-3)', 'GO:0031915:positive regulation of synaptic plasticity (qval9.39E-3)', 'GO:0002931:response to ischemia (qval9.79E-3)', 'GO:0030334:regulation of cell migration (qval1.04E-2)', 'GO:1903508:positive regulation of nucleic acid-templated transcription (qval1.09E-2)', 'GO:0045893:positive regulation of transcription, DNA-templated (qval1.08E-2)', 'GO:0010611:regulation of cardiac muscle hypertrophy (qval1.08E-2)', 'GO:0042221:response to chemical (qval1.08E-2)', 'GO:1902680:positive regulation of RNA biosynthetic process (qval1.08E-2)', 'GO:0099188:postsynaptic cytoskeleton organization (qval1.11E-2)', 'GO:0099645:neurotransmitter receptor localization to postsynaptic specialization membrane (qval1.11E-2)', 'GO:0099633:protein localization to postsynaptic specialization membrane (qval1.1E-2)', 'GO:0098974:postsynaptic actin cytoskeleton organization (qval1.09E-2)', 'GO:0009889:regulation of biosynthetic process (qval1.24E-2)', 'GO:0010557:positive regulation of macromolecule biosynthetic process (qval1.25E-2)', 'GO:0014743:regulation of muscle hypertrophy (qval1.25E-2)', 'GO:0071277:cellular response to calcium ion (qval1.24E-2)', 'GO:0060627:regulation of vesicle-mediated transport (qval1.25E-2)', 'GO:0051961:negative regulation of nervous system development (qval1.31E-2)', 'GO:2001257:regulation of cation channel activity (qval1.31E-2)', 'GO:0007610:behavior (qval1.35E-2)', 'GO:0040012:regulation of locomotion (qval1.43E-2)', 'GO:0000086:G2/M transition of mitotic cell cycle (qval1.58E-2)', 'GO:0090257:regulation of muscle system process (qval1.63E-2)', 'GO:0048519:negative regulation of biological process (qval1.63E-2)', 'GO:2000145:regulation of cell motility (qval1.65E-2)', 'GO:0009891:positive regulation of biosynthetic process (qval1.69E-2)', 'GO:0009892:negative regulation of metabolic process (qval1.77E-2)', 'GO:1905244:regulation of modification of synaptic structure (qval1.77E-2)', 'GO:1903827:regulation of cellular protein localization (qval1.79E-2)', 'GO:0040008:regulation of growth (qval1.81E-2)', 'GO:0097435:supramolecular fiber organization (qval1.8E-2)', 'GO:0018105:peptidyl-serine phosphorylation (qval1.86E-2)', 'GO:0010721:negative regulation of cell development (qval1.87E-2)', 'GO:0070848:response to growth factor (qval1.92E-2)', 'GO:0031646:positive regulation of neurological system process (qval1.91E-2)', 'GO:1905475:regulation of protein localization to membrane (qval1.94E-2)', 'GO:0098962:regulation of postsynaptic neurotransmitter receptor activity (qval2E-2)', 'GO:1905205:positive regulation of connective tissue replacement (qval2.02E-2)', 'GO:0098989:NMDA selective glutamate receptor signaling pathway (qval2.01E-2)', 'GO:0017157:regulation of exocytosis (qval2.02E-2)', 'GO:0044839:cell cycle G2/M phase transition (qval2.03E-2)', 'GO:0006810:transport (qval2.05E-2)', 'GO:0031324:negative regulation of cellular metabolic process (qval2.16E-2)', 'GO:0031175:neuron projection development (qval2.15E-2)', 'GO:0018193:peptidyl-amino acid modification (qval2.2E-2)', 'GO:0010468:regulation of gene expression (qval2.21E-2)', 'GO:0032412:regulation of ion transmembrane transporter activity (qval2.3E-2)', 'GO:0031334:positive regulation of protein complex assembly (qval2.35E-2)', 'GO:0048638:regulation of developmental growth (qval2.44E-2)', 'GO:0009628:response to abiotic stimulus (qval2.47E-2)', 'GO:0006464:cellular protein modification process (qval2.49E-2)', 'GO:0036211:protein modification process (qval2.48E-2)', 'GO:0051234:establishment of localization (qval2.47E-2)', 'GO:0045944:positive regulation of transcription by RNA polymerase II (qval2.49E-2)', 'GO:0099563:modification of synaptic structure (qval2.49E-2)', 'GO:0045685:regulation of glial cell differentiation (qval2.51E-2)', 'GO:0031328:positive regulation of cellular biosynthetic process (qval2.58E-2)', 'GO:1901699:cellular response to nitrogen compound (qval2.69E-2)', 'GO:0051668:localization within membrane (qval2.73E-2)', 'GO:0043502:regulation of muscle adaptation (qval2.73E-2)', 'GO:0071310:cellular response to organic substance (qval2.73E-2)', 'GO:0050768:negative regulation of neurogenesis (qval2.77E-2)', 'GO:0001764:neuron migration (qval2.79E-2)', 'GO:0045055:regulated exocytosis (qval2.81E-2)', 'GO:0022898:regulation of transmembrane transporter activity (qval2.8E-2)', 'GO:0051241:negative regulation of multicellular organismal process (qval2.89E-2)', 'GO:0031944:negative regulation of glucocorticoid metabolic process (qval2.92E-2)', 'GO:0031947:negative regulation of glucocorticoid biosynthetic process (qval2.91E-2)', 'GO:0007409:axonogenesis (qval2.92E-2)', 'GO:1901701:cellular response to oxygen-containing compound (qval2.93E-2)', 'GO:0009719:response to endogenous stimulus (qval2.95E-2)', 'GO:0120036:plasma membrane bounded cell projection organization (qval2.97E-2)', 'GO:0017156:calcium ion regulated exocytosis (qval3E-2)', 'GO:0071559:response to transforming growth factor beta (qval2.99E-2)', 'GO:1902683:regulation of receptor localization to synapse (qval3.01E-2)', 'GO:0065003:protein-containing complex assembly (qval3.14E-2)', 'GO:0018209:peptidyl-serine modification (qval3.16E-2)', 'GO:1900271:regulation of long-term synaptic potentiation (qval3.15E-2)', 'GO:2000112:regulation of cellular macromolecule biosynthetic process (qval3.19E-2)', 'GO:0050808:synapse organization (qval3.3E-2)', 'GO:0007169:transmembrane receptor protein tyrosine kinase signaling pathway (qval3.3E-2)', 'GO:0010647:positive regulation of cell communication (qval3.29E-2)', 'GO:0021987:cerebral cortex development (qval3.31E-2)', 'GO:0048813:dendrite morphogenesis (qval3.29E-2)', 'GO:0032409:regulation of transporter activity (qval3.37E-2)', 'GO:0023056:positive regulation of signaling (qval3.46E-2)', 'GO:0014013:regulation of gliogenesis (qval3.47E-2)', 'GO:0008347:glial cell migration (qval3.67E-2)', 'GO:0048024:regulation of mRNA splicing, via spliceosome (qval3.68E-2)', 'GO:0051171:regulation of nitrogen compound metabolic process (qval3.73E-2)', 'GO:0010556:regulation of macromolecule biosynthetic process (qval3.74E-2)', 'GO:0080135:regulation of cellular response to stress (qval3.82E-2)', 'GO:0031327:negative regulation of cellular biosynthetic process (qval3.86E-2)', 'GO:0090032:negative regulation of steroid hormone biosynthetic process (qval3.9E-2)', 'GO:1905203:regulation of connective tissue replacement (qval3.89E-2)', 'GO:0090427:activation of meiosis (qval3.87E-2)', 'GO:0080090:regulation of primary metabolic process (qval4.04E-2)', 'GO:0006376:mRNA splice site selection (qval4.44E-2)', 'GO:0007166:cell surface receptor signaling pathway (qval4.53E-2)', 'GO:0006812:cation transport (qval4.71E-2)', 'GO:0071417:cellular response to organonitrogen compound (qval4.72E-2)', 'GO:0051282:regulation of sequestering of calcium ion (qval4.73E-2)', 'GO:0032872:regulation of stress-activated MAPK cascade (qval4.78E-2)', 'GO:0006468:protein phosphorylation (qval4.83E-2)', 'GO:2000310:regulation of NMDA receptor activity (qval4.82E-2)', 'GO:1903076:regulation of protein localization to plasma membrane (qval4.86E-2)', 'GO:0099643:signal release from synapse (qval5E-2)', 'GO:0070302:regulation of stress-activated protein kinase signaling cascade (qval5.06E-2)', 'GO:0009890:negative regulation of biosynthetic process (qval5.05E-2)', 'GO:1903719:regulation of I-kappaB phosphorylation (qval5.12E-2)', 'GO:1902177:positive regulation of oxidative stress-induced intrinsic apoptotic signaling pathway (qval5.1E-2)', 'GO:1900273:positive regulation of long-term synaptic potentiation (qval5.21E-2)', 'GO:0051173:positive regulation of nitrogen compound metabolic process (qval5.22E-2)', 'GO:0016310:phosphorylation (qval5.42E-2)', 'GO:0048489:synaptic vesicle transport (qval5.45E-2)', 'GO:0097480:establishment of synaptic vesicle localization (qval5.43E-2)', 'GO:0098660:inorganic ion transmembrane transport (qval5.46E-2)', 'GO:0044089:positive regulation of cellular component biogenesis (qval5.45E-2)']</t>
        </is>
      </c>
      <c r="V17" s="3">
        <f>hyperlink("https://spiral.technion.ac.il/results/MTAwMDA2Ng==/16/GOResultsFUNCTION","link")</f>
        <v/>
      </c>
      <c r="W17" t="inlineStr">
        <is>
          <t>['GO:0005515:protein binding (qval2.24E-7)', 'GO:0019899:enzyme binding (qval2.96E-5)', 'GO:0005516:calmodulin binding (qval6.43E-5)', 'GO:0019904:protein domain specific binding (qval3.33E-4)', 'GO:0004683:calmodulin-dependent protein kinase activity (qval4.23E-4)', 'GO:0044325:ion channel binding (qval2.87E-3)', 'GO:0035254:glutamate receptor binding (qval3.3E-3)', 'GO:0005488:binding (qval3.82E-3)', 'GO:0019900:kinase binding (qval4.34E-3)', 'GO:0046873:metal ion transmembrane transporter activity (qval1.07E-2)', 'GO:0019901:protein kinase binding (qval1.32E-2)', 'GO:0045309:protein phosphorylated amino acid binding (qval1.46E-2)', 'GO:0005216:ion channel activity (qval1.99E-2)', 'GO:0046875:ephrin receptor binding (qval1.9E-2)', 'GO:0008092:cytoskeletal protein binding (qval2.14E-2)', 'GO:0099106:ion channel regulator activity (qval2.07E-2)', 'GO:0022838:substrate-specific channel activity (qval1.95E-2)', 'GO:0035256:G protein-coupled glutamate receptor binding (qval1.99E-2)', 'GO:0046982:protein heterodimerization activity (qval2.55E-2)', 'GO:0004674:protein serine/threonine kinase activity (qval2.56E-2)', 'GO:0042802:identical protein binding (qval2.49E-2)', 'GO:0003779:actin binding (qval3.05E-2)', 'GO:0046983:protein dimerization activity (qval2.94E-2)', 'GO:0008179:adenylate cyclase binding (qval2.88E-2)', 'GO:0043548:phosphatidylinositol 3-kinase binding (qval3.15E-2)', 'GO:0015267:channel activity (qval3.08E-2)', 'GO:0022803:passive transmembrane transporter activity (qval2.97E-2)', 'GO:0015318:inorganic molecular entity transmembrane transporter activity (qval2.99E-2)', 'GO:0022839:ion gated channel activity (qval3.1E-2)', 'GO:0005261:cation channel activity (qval3.23E-2)', 'GO:0048306:calcium-dependent protein binding (qval3.61E-2)', 'GO:0031800:type 3 metabotropic glutamate receptor binding (qval3.73E-2)', 'GO:0022836:gated channel activity (qval3.63E-2)', 'GO:0099186:structural constituent of postsynapse (qval4.06E-2)', 'GO:0022890:inorganic cation transmembrane transporter activity (qval4.06E-2)', 'GO:0004672:protein kinase activity (qval4.08E-2)', 'GO:0016247:channel regulator activity (qval4E-2)', 'GO:0015075:ion transmembrane transporter activity (qval4.43E-2)', 'GO:0051117:ATPase binding (qval4.83E-2)', 'GO:0015079:potassium ion transmembrane transporter activity (qval6.86E-2)', 'GO:0098772:molecular function regulator (qval7.18E-2)', 'GO:0005234:extracellularly glutamate-gated ion channel activity (qval7.05E-2)', 'GO:0051219:phosphoprotein binding (qval6.96E-2)', 'GO:0008324:cation transmembrane transporter activity (qval7E-2)', 'GO:0003785:actin monomer binding (qval7.61E-2)', 'GO:0005215:transporter activity (qval8.28E-2)', 'GO:0019855:calcium channel inhibitor activity (qval8.78E-2)', 'GO:0022857:transmembrane transporter activity (qval9E-2)']</t>
        </is>
      </c>
      <c r="X17" s="3">
        <f>hyperlink("https://spiral.technion.ac.il/results/MTAwMDA2Ng==/16/GOResultsCOMPONENT","link")</f>
        <v/>
      </c>
      <c r="Y17" t="inlineStr">
        <is>
          <t>['GO:0044456:synapse part (qval7.44E-22)', 'GO:0098978:glutamatergic synapse (qval6.51E-22)', 'GO:0045202:synapse (qval3.54E-21)', 'GO:0014069:postsynaptic density (qval1E-14)', 'GO:0099572:postsynaptic specialization (qval1.2E-14)', 'GO:0097458:neuron part (qval1.5E-14)', 'GO:0043005:neuron projection (qval5.37E-11)', 'GO:0098794:postsynapse (qval8.33E-11)', 'GO:0030054:cell junction (qval2.33E-10)', 'GO:0042995:cell projection (qval7.61E-10)', 'GO:0120025:plasma membrane bounded cell projection (qval1.77E-8)', 'GO:0030658:transport vesicle membrane (qval3.07E-7)', 'GO:1902495:transmembrane transporter complex (qval3.15E-7)', 'GO:0034703:cation channel complex (qval3.19E-7)', 'GO:1990351:transporter complex (qval4.79E-7)', 'GO:0098685:Schaffer collateral - CA1 synapse (qval5.09E-7)', 'GO:0044297:cell body (qval1E-6)', 'GO:0034702:ion channel complex (qval9.82E-7)', 'GO:0043025:neuronal cell body (qval2.33E-6)', 'GO:0043197:dendritic spine (qval3.47E-6)', 'GO:0060076:excitatory synapse (qval4.11E-6)', 'GO:0044309:neuron spine (qval4.42E-6)', 'GO:0120038:plasma membrane bounded cell projection part (qval8.34E-6)', 'GO:0044463:cell projection part (qval8E-6)', 'GO:0012506:vesicle membrane (qval1.24E-5)', 'GO:0099501:exocytic vesicle membrane (qval1.67E-5)', 'GO:0030672:synaptic vesicle membrane (qval1.61E-5)', 'GO:0099522:region of cytosol (qval1.71E-5)', 'GO:0097060:synaptic membrane (qval2.16E-5)', 'GO:0030659:cytoplasmic vesicle membrane (qval2.74E-5)', 'GO:0005737:cytoplasm (qval2.9E-5)', 'GO:0032839:dendrite cytoplasm (qval5.27E-5)', 'GO:0008076:voltage-gated potassium channel complex (qval5.17E-5)', 'GO:0099056:integral component of presynaptic membrane (qval5.4E-5)', 'GO:0044464:cell part (qval5.88E-5)', 'GO:0030424:axon (qval7.96E-5)', 'GO:0098889:intrinsic component of presynaptic membrane (qval1.06E-4)', 'GO:0099699:integral component of synaptic membrane (qval1.08E-4)', 'GO:0034705:potassium channel complex (qval1.16E-4)', 'GO:0120111:neuron projection cytoplasm (qval1.2E-4)', 'GO:0005955:calcineurin complex (qval1.36E-4)', 'GO:0005886:plasma membrane (qval1.68E-4)', 'GO:0099240:intrinsic component of synaptic membrane (qval2.01E-4)', 'GO:0032838:plasma membrane bounded cell projection cytoplasm (qval1.96E-4)', 'GO:0016020:membrane (qval2.34E-4)', 'GO:0044422:organelle part (qval2.35E-4)', 'GO:0098984:neuron to neuron synapse (qval3.22E-4)', 'GO:0033267:axon part (qval4.18E-4)', 'GO:0098796:membrane protein complex (qval6.64E-4)', 'GO:0099523:presynaptic cytosol (qval6.99E-4)', 'GO:0098797:plasma membrane protein complex (qval7.57E-4)', 'GO:0099524:postsynaptic cytosol (qval9.36E-4)', 'GO:0008328:ionotropic glutamate receptor complex (qval9.86E-4)', 'GO:0043231:intracellular membrane-bounded organelle (qval1.05E-3)', 'GO:0044433:cytoplasmic vesicle part (qval1.04E-3)', 'GO:0098878:neurotransmitter receptor complex (qval1.58E-3)', 'GO:0030426:growth cone (qval1.62E-3)', 'GO:0030427:site of polarized growth (qval2.04E-3)', 'GO:0043226:organelle (qval2.39E-3)', 'GO:0043227:membrane-bounded organelle (qval2.86E-3)', 'GO:0043198:dendritic shaft (qval2.87E-3)', 'GO:0044424:intracellular part (qval3.36E-3)', 'GO:0043229:intracellular organelle (qval6.64E-3)', 'GO:0030285:integral component of synaptic vesicle membrane (qval6.87E-3)', 'GO:0044295:axonal growth cone (qval6.77E-3)', 'GO:1903293:phosphatase complex (qval7.26E-3)', 'GO:0098686:hippocampal mossy fiber to CA3 synapse (qval7.15E-3)', 'GO:0008287:protein serine/threonine phosphatase complex (qval7.05E-3)', 'GO:0070033:synaptobrevin 2-SNAP-25-syntaxin-1a-complexin II complex (qval7.39E-3)', 'GO:0030425:dendrite (qval7.46E-3)', 'GO:0098588:bounding membrane of organelle (qval1E-2)', 'GO:0005634:nucleus (qval1.01E-2)', 'GO:0044459:plasma membrane part (qval1.06E-2)', 'GO:0070382:exocytic vesicle (qval1.05E-2)', 'GO:0032991:protein-containing complex (qval1.11E-2)', 'GO:0005954:calcium- and calmodulin-dependent protein kinase complex (qval1.11E-2)', 'GO:0099243:extrinsic component of synaptic membrane (qval1.17E-2)', 'GO:0031090:organelle membrane (qval1.29E-2)', 'GO:0045211:postsynaptic membrane (qval1.35E-2)', 'GO:0098805:whole membrane (qval1.41E-2)', 'GO:0098793:presynapse (qval1.46E-2)', 'GO:0098982:GABA-ergic synapse (qval1.63E-2)', 'GO:0005654:nucleoplasm (qval1.81E-2)', 'GO:0030315:T-tubule (qval1.8E-2)', 'GO:0019898:extrinsic component of membrane (qval1.79E-2)', 'GO:0032281:AMPA glutamate receptor complex (qval1.89E-2)', 'GO:0098563:intrinsic component of synaptic vesicle membrane (qval1.96E-2)']</t>
        </is>
      </c>
      <c r="Z17" t="inlineStr">
        <is>
          <t>[{6, 24, 8, 9, 27, 14}, {2, 35, 20, 25, 28, 29}]</t>
        </is>
      </c>
    </row>
    <row r="18">
      <c r="A18" s="1" t="n">
        <v>17</v>
      </c>
      <c r="B18" t="n">
        <v>37560</v>
      </c>
      <c r="C18" t="n">
        <v>917</v>
      </c>
      <c r="D18" t="n">
        <v>37</v>
      </c>
      <c r="E18" t="n">
        <v>215</v>
      </c>
      <c r="F18" t="n">
        <v>625</v>
      </c>
      <c r="G18" t="n">
        <v>24</v>
      </c>
      <c r="H18" t="n">
        <v>1332</v>
      </c>
      <c r="I18" t="n">
        <v>50</v>
      </c>
      <c r="J18" s="2" t="n">
        <v>-84.12394664219369</v>
      </c>
      <c r="K18" t="n">
        <v>0.6324555320336759</v>
      </c>
      <c r="L18" t="inlineStr">
        <is>
          <t>1700047M11Rik,4632427E13Rik,4930402H24Rik,9430041J12Rik,9530026P05Rik,AA474408,Abhd4,Acot11,Ak3,Anln,Anxa5,Arhgef10,Aspa,Atp1a2,B3galt5,BC030499,Bcas1,Bicc1,Brip1,Car14,Car2,Carhsp1,Ccdc8,Cd38,Cd82,Cers2,Chpt1,Clec4a3,Clic4,Cnp,Cntn2,Col14a1,Cp,Creb5,Crip1,Csnk2a1-ps,D7Bwg0826e,Dach2,Ddr1,Degs1,Dennd5a,Dnajb2,Dock5,Dst,Dusp16,Elovl1,Emilin2,Endod1,Eno4,Enpp6,Esrrg,Exosc3,Fa2h,Fam172a,Fam184a,Fam20c,Fan1,Fbn1,Fbxo32,Fgf1,Fgfr2,Fmnl2,Fnbp1,Foxn3,Foxp4,Frmd8,Fth1,Gatm,Gja1,Gjc3,Gm10801,Gm11496,Gm12249,Gm12800,Gm12844,Gm12996,Gm14122,Gm14231,Gm15027,Gm2026,Gm21984,Gm26917,Gm28929,Gm37396,Gm37608,Gm38042,Gm42418,Gm42756,Gm43684,Gm44435,Gm7123,Gm8109,Gna12,Gng5,Gpr37,Gprc5b,Gstm1,Hapln2,Hba-a2,Hcn2,Hipk2,Hn1l,Igsf11,Il7,Irx3,Kif5b,Lamp2,Lbx1,Lctl,Limk2,Lingo4,Litaf,Lpar1,Lpin1,Luc7l2,Macf1,Mag,Mal,Mat2a,Mboat2,Mbp,Mdk,Mid1ip1,Mid2,Mir6236,Mobp,Mog,Mpp6,Mt1,Mt2,Myo6,Myrf,Nacc2,Nbeal1,Nccrp1,Ndst1,Nop9,Otud7b,Pabpc4l,Peli2,Phlda3,Phldb1,Pik3c2b,Pim3,Pip4k2a,Pkp4,Pla2g16,Pla2g7,Plcd4,Plekhb1,Plekhg3,Plin3,Pllp,Plp1,Pou2f1,Ppfibp2,Ppp2r3a,Prkcq,Prpf40a,Prr5l,Ptma,Ptprz1,RP23-310N21.2,RP23-416K18.1,Rassf2,Ret,Rgma,Rhog,Rhoh,Rnf13,Rpl21-ps10,S100a1,S100b,S1pr5,Sash1,Scd2,Sdccag8,Selenop,Sema6d,Sept4,Serping1,Slc10a7,Slc35g3,Slc44a1,Slc6a11,Slc6a9,Smco3,Sox2ot,Sparc,Spata6,Specc1l,Spg20,Stmn4,Supt7l,Tex14,Thbs2,Tjp2,Tmcc3,Tmem229a,Tmem87a,Tppp3,Trp53bp2,Trp53inp2,Ttyh2,Tulp4,Vgll4,Vps8,Wnk1,Zbtb20,Zdhhc20,Zfp612,Zmynd10,Zscan29,mt-Tv,n-R5-8s1</t>
        </is>
      </c>
      <c r="M18" t="inlineStr">
        <is>
          <t>[(0, 6), (0, 9), (0, 18), (2, 6), (2, 9), (2, 18), (4, 6), (4, 9), (4, 18), (5, 6), (5, 9), (5, 18), (7, 9), (11, 6), (11, 9), (11, 18), (12, 9), (12, 18), (15, 9), (16, 6), (16, 9), (16, 18), (17, 9), (20, 6), (20, 9), (20, 18), (23, 9), (25, 6), (25, 9), (25, 18), (26, 6), (26, 9), (26, 18), (28, 6), (28, 9), (28, 18), (29, 6), (29, 9), (29, 18), (31, 9), (32, 9), (32, 18), (34, 6), (34, 9), (34, 18), (35, 6), (35, 9), (35, 18), (36, 9), (36, 18)]</t>
        </is>
      </c>
      <c r="N18" t="n">
        <v>471</v>
      </c>
      <c r="O18" t="n">
        <v>0.75</v>
      </c>
      <c r="P18" t="n">
        <v>0.9</v>
      </c>
      <c r="Q18" t="n">
        <v>3</v>
      </c>
      <c r="R18" t="n">
        <v>10000</v>
      </c>
      <c r="S18" t="inlineStr">
        <is>
          <t>03/03/2024, 14:18:26</t>
        </is>
      </c>
      <c r="T18" s="3">
        <f>hyperlink("https://spiral.technion.ac.il/results/MTAwMDA2Ng==/17/GOResultsPROCESS","link")</f>
        <v/>
      </c>
      <c r="U18" t="inlineStr">
        <is>
          <t>['GO:0051239:regulation of multicellular organismal process (qval1.44E-5)', 'GO:0042552:myelination (qval5.28E-5)', 'GO:0008366:axon ensheathment (qval4.41E-5)', 'GO:0007272:ensheathment of neurons (qval3.3E-5)', 'GO:2000026:regulation of multicellular organismal development (qval3.2E-5)', 'GO:0050793:regulation of developmental process (qval6.36E-5)', 'GO:0022603:regulation of anatomical structure morphogenesis (qval1.28E-4)', 'GO:0051128:regulation of cellular component organization (qval9.62E-4)', 'GO:0048518:positive regulation of biological process (qval1.12E-3)', 'GO:0048522:positive regulation of cellular process (qval1.02E-3)', 'GO:0065007:biological regulation (qval1.86E-3)', 'GO:0022604:regulation of cell morphogenesis (qval2.51E-3)', 'GO:0051241:negative regulation of multicellular organismal process (qval3.53E-3)', 'GO:0045665:negative regulation of neuron differentiation (qval4.94E-3)', 'GO:0065008:regulation of biological quality (qval6.62E-3)', 'GO:0050794:regulation of cellular process (qval8.36E-3)', 'GO:0022010:central nervous system myelination (qval1.02E-2)', 'GO:0032291:axon ensheathment in central nervous system (qval9.63E-3)', 'GO:0010721:negative regulation of cell development (qval9.17E-3)', 'GO:0051240:positive regulation of multicellular organismal process (qval1.45E-2)', 'GO:0031345:negative regulation of cell projection organization (qval1.92E-2)', 'GO:0050789:regulation of biological process (qval1.86E-2)', 'GO:0051961:negative regulation of nervous system development (qval1.94E-2)', 'GO:0120035:regulation of plasma membrane bounded cell projection organization (qval2.22E-2)', 'GO:0010977:negative regulation of neuron projection development (qval2.29E-2)', 'GO:0031344:regulation of cell projection organization (qval2.41E-2)', 'GO:0050768:negative regulation of neurogenesis (qval3.44E-2)', 'GO:2000145:regulation of cell motility (qval3.39E-2)', 'GO:0040012:regulation of locomotion (qval3.75E-2)', 'GO:0010646:regulation of cell communication (qval3.78E-2)', 'GO:0051270:regulation of cellular component movement (qval3.83E-2)', 'GO:0023051:regulation of signaling (qval3.96E-2)', 'GO:0045595:regulation of cell differentiation (qval4.41E-2)', 'GO:0048583:regulation of response to stimulus (qval4.3E-2)', 'GO:0030030:cell projection organization (qval4.37E-2)', 'GO:0048519:negative regulation of biological process (qval7.04E-2)', 'GO:1903035:negative regulation of response to wounding (qval7.8E-2)', 'GO:0031641:regulation of myelination (qval8.19E-2)', 'GO:0051093:negative regulation of developmental process (qval9.46E-2)', 'GO:0008610:lipid biosynthetic process (qval9.48E-2)', 'GO:0030334:regulation of cell migration (qval9.33E-2)', 'GO:0032502:developmental process (qval1.11E-1)', 'GO:0009966:regulation of signal transduction (qval1.11E-1)', 'GO:0051960:regulation of nervous system development (qval1.09E-1)', 'GO:0007010:cytoskeleton organization (qval1.11E-1)', 'GO:0043217:myelin maintenance (qval1.29E-1)', 'GO:0006796:phosphate-containing compound metabolic process (qval1.44E-1)', 'GO:0008360:regulation of cell shape (qval1.55E-1)', 'GO:0006650:glycerophospholipid metabolic process (qval1.53E-1)', 'GO:0040011:locomotion (qval1.51E-1)', 'GO:2001205:negative regulation of osteoclast development (qval1.49E-1)', 'GO:0071673:positive regulation of smooth muscle cell chemotaxis (qval1.46E-1)', 'GO:0032286:central nervous system myelin maintenance (qval1.43E-1)', 'GO:0010470:regulation of gastrulation (qval1.49E-1)', 'GO:0006793:phosphorus metabolic process (qval1.51E-1)', 'GO:0016043:cellular component organization (qval1.78E-1)', 'GO:0045596:negative regulation of cell differentiation (qval1.88E-1)', 'GO:0048523:negative regulation of cellular process (qval1.98E-1)']</t>
        </is>
      </c>
      <c r="V18" s="3">
        <f>hyperlink("https://spiral.technion.ac.il/results/MTAwMDA2Ng==/17/GOResultsFUNCTION","link")</f>
        <v/>
      </c>
      <c r="W18" t="inlineStr">
        <is>
          <t>['GO:0019911:structural constituent of myelin sheath (qval6.67E-5)', 'GO:0005515:protein binding (qval1E-3)', 'GO:0005488:binding (qval4.86E-3)', 'GO:0044548:S100 protein binding (qval2.9E-1)', 'GO:0016788:hydrolase activity, acting on ester bonds (qval5.94E-1)', 'GO:0016301:kinase activity (qval5.76E-1)', 'GO:0016740:transferase activity (qval6.06E-1)']</t>
        </is>
      </c>
      <c r="X18" s="3">
        <f>hyperlink("https://spiral.technion.ac.il/results/MTAwMDA2Ng==/17/GOResultsCOMPONENT","link")</f>
        <v/>
      </c>
      <c r="Y18" t="inlineStr">
        <is>
          <t>['GO:0005737:cytoplasm (qval1.87E-4)', 'GO:0043209:myelin sheath (qval1.7E-4)', 'GO:0044444:cytoplasmic part (qval1.36E-3)', 'GO:0043218:compact myelin (qval3.6E-3)', 'GO:0044424:intracellular part (qval2.93E-3)', 'GO:0044464:cell part (qval5.48E-3)', 'GO:0005886:plasma membrane (qval1.47E-2)', 'GO:0044291:cell-cell contact zone (qval1.8E-2)', 'GO:0016020:membrane (qval2.3E-2)', 'GO:0005921:gap junction (qval3.86E-2)', 'GO:0031012:extracellular matrix (qval1.23E-1)']</t>
        </is>
      </c>
      <c r="Z18" t="inlineStr">
        <is>
          <t>[{0, 2, 4, 5, 7, 11, 12, 15, 16, 17, 20, 23, 25, 26, 28, 29, 31, 32, 34, 35, 36}, {9, 18, 6}]</t>
        </is>
      </c>
    </row>
    <row r="19">
      <c r="A19" s="1" t="n">
        <v>18</v>
      </c>
      <c r="B19" t="n">
        <v>37560</v>
      </c>
      <c r="C19" t="n">
        <v>917</v>
      </c>
      <c r="D19" t="n">
        <v>37</v>
      </c>
      <c r="E19" t="n">
        <v>344</v>
      </c>
      <c r="F19" t="n">
        <v>291</v>
      </c>
      <c r="G19" t="n">
        <v>16</v>
      </c>
      <c r="H19" t="n">
        <v>1332</v>
      </c>
      <c r="I19" t="n">
        <v>37</v>
      </c>
      <c r="J19" s="2" t="n">
        <v>-81.04282746304864</v>
      </c>
      <c r="K19" t="n">
        <v>0.6429933650470443</v>
      </c>
      <c r="L19" t="inlineStr">
        <is>
          <t>1700048O20Rik,1700051A21Rik,2010107E04Rik,2310039L15Rik,2310058D17Rik,2700069I18Rik,4930456G14Rik,4930483J18Rik,6820402A03Rik,9130208D14Rik,9430037G07Rik,9530036O11Rik,A230052G05Rik,A230065N10Rik,A730098A19Rik,A930006K02Rik,AU023762,Adcy1,Adgrb2,Adra1a,Agmat,Aldoa,Ankrd36,Ankrd7,Ano1,Ap2m1,Arf3,Arhgap32,Arhgap33,Arhgap39,Armcx2,Atp1b1,Atp5a1,Atp6v0d2,Atxn10,B130046B21Rik,B2m,BC031181,BC037032,Bcorl1,Bex2,Cacng3,Calm2,Calm3,Camta2,Car6,Catsper3,Cck,Ccr1,Ccr2,Cct6b,Cenpk,Chgb,Ckmt1,Clstn1,Clta,Col17a1,Cox5b,Cox6a1,Cox6c,Cox7c,Cpe,Cplx1,Cryaa,Ctxn1,Cyfip2,Cyp7a1,D030025E07Rik,Dcaf7,Diras2,Dlg2,Dlgap3,Dmwd,Dnm1,Dtx3,Dync1li1,E130116L18Rik,Eif4a1,Eno2,Enpp5,Epn1,Erdr1,Eri3,Fabp5l2,Fam163b,Fkbp1a,Foxm1,Gda,Gde1,Ggt1,Gls,Gm10313,Gm10388,Gm11246,Gm11346,Gm11447,Gm11611,Gm11628,Gm11732,Gm11857,Gm11969,Gm12087,Gm12297,Gm12412,Gm12619,Gm12745,Gm12765,Gm12958,Gm13168,Gm13479,Gm13529,Gm13714,Gm14115,Gm14133,Gm14539,Gm14599,Gm14630,Gm14843,Gm15187,Gm15294,Gm15381,Gm15533,Gm15690,Gm15721,Gm15820,Gm16008,Gm16149,Gm16246,Gm16399,Gm16894,Gm17322,Gm17800,Gm18859,Gm19366,Gm19932,Gm20396,Gm20522,Gm2058,Gm21070,Gm21269,Gm22540,Gm26875,Gm26911,Gm27039,Gm27248,Gm28424,Gm28527,Gm2860,Gm2871,Gm34121,Gm3544,Gm35736,Gm37018,Gm37022,Gm37082,Gm37303,Gm37573,Gm37780,Gm37969,Gm38077,Gm42462,Gm42531,Gm42856,Gm42919,Gm43010,Gm43022,Gm43099,Gm43411,Gm43478,Gm43532,Gm43545,Gm43606,Gm43775,Gm43820,Gm44242,Gm44518,Gm44668,Gm44750,Gm45263,Gm45265,Gm45342,Gm45426,Gm45555,Gm45738,Gm4951,Gm5863,Gm5883,Gm5944,Gm6027,Gm6043,Gm6057,Gm6108,Gm6198,Gm6669,Gm7456,Gm7545,Gm8330,Gm8604,Gm8909,Gm8957,Gng3,Got1,Gpr132,Gpr160,Grik3,Grina,Gsk3a,Hfm1,Hnf4a,Hoxc12,Hspa12a,Ifi203-ps,Ifitm6,Igdcc3,Igsf21,Inmt,Insig1,Jade2,Kbtbd13,Klc1,Krt7,Kynu,Lefty2,Lipk,Ltb,Map1lc3b,Mapk10,Mb,Mef2c,Mical2,Mpped1,Mtfp1,Mtpn,Naa38,Ncaph,Ncdn,Nckap1,Ndufa4,Oas1g,Ociad1,Olfr1042,Olfr1316,Olfr1318,Olfr1324,Olfr221,Olfr338,Olfr365,Olfr683,Olfr750,Olfr889,Pafah1b2,Palm2,Pcnx3,Pcsk1n,Pcsk2,Perm1,Pfkp,Pgm2l1,Phf24,Pja2,Plk2,Pou2f3,Prkcb,Prnp,Proser3,Prss22,Psd,Psd3,Ptprq,RP23-174M1.1,RP23-233K6.9,RP23-236A6.2,RP23-345J24.2,RP23-390G15.1,RP23-402A24.4,RP23-427I4.2,RP23-63L7.3,RP23-93M7.3,RP24-251K18.1,RP24-330I16.5,RP24-388M1.7,RP24-93F20.9,Rab11a,Rab6b,Rap1gap2,Rap1gds1,Rasgef1a,Rbfox2,Reps2,Rnf187,Rpl10-ps6,Rps15,Rtn3,Scg5,Selenow,Sept11,Sept3,Serinc1,Sh3bgrl3,Sh3gl2,Shkbp1,Slc1a2,Slc6a17,Snap25,Snca,Sncb,Snora20,Snord55,Spats1,Spock1,Spock2,Sptbn1,Sptbn2,Stac2,Stmn3,Stxbp1,Svopl,Syn2,Syngr1,Synpr,Tcf25,Tdrd1,Tmem9,Tmprss11d,Tnfsf15,Tprgl,Tspan7,Tssc1,Ttc36,Tyrobp,Uba52,Ubb,Ube2ql1,Ube2u,Umodl1,Usmg5,Vmn2r5,Vps50,Wnk4,Ywhag,Ywhaz,Zfp148-ps1,Zfp457,Zgpat</t>
        </is>
      </c>
      <c r="M19" t="inlineStr">
        <is>
          <t>[(0, 17), (0, 25), (0, 35), (7, 17), (7, 25), (7, 35), (9, 17), (9, 25), (9, 35), (12, 17), (15, 17), (15, 25), (15, 35), (18, 17), (18, 25), (18, 35), (21, 17), (21, 25), (21, 35), (22, 17), (22, 25), (22, 35), (23, 17), (23, 25), (23, 35), (30, 17), (30, 25), (30, 35), (31, 17), (31, 25), (31, 35), (33, 17), (33, 25), (33, 35), (34, 17), (34, 25), (34, 35)]</t>
        </is>
      </c>
      <c r="N19" t="n">
        <v>1814</v>
      </c>
      <c r="O19" t="n">
        <v>0.75</v>
      </c>
      <c r="P19" t="n">
        <v>0.9</v>
      </c>
      <c r="Q19" t="n">
        <v>3</v>
      </c>
      <c r="R19" t="n">
        <v>10000</v>
      </c>
      <c r="S19" t="inlineStr">
        <is>
          <t>03/03/2024, 14:19:06</t>
        </is>
      </c>
      <c r="T19" s="3">
        <f>hyperlink("https://spiral.technion.ac.il/results/MTAwMDA2Ng==/18/GOResultsPROCESS","link")</f>
        <v/>
      </c>
      <c r="U19" t="inlineStr">
        <is>
          <t>['GO:0099003:vesicle-mediated transport in synapse (qval7.89E-5)', 'GO:0099072:regulation of postsynaptic membrane neurotransmitter receptor levels (qval1.02E-4)', 'GO:0050804:modulation of chemical synaptic transmission (qval2.13E-4)', 'GO:0099177:regulation of trans-synaptic signaling (qval1.65E-4)', 'GO:0048167:regulation of synaptic plasticity (qval2.63E-2)', 'GO:0016192:vesicle-mediated transport (qval2.77E-2)', 'GO:1903539:protein localization to postsynaptic membrane (qval2.99E-2)', 'GO:0051668:localization within membrane (qval2.87E-2)', 'GO:0016486:peptide hormone processing (qval2.84E-2)', 'GO:0017156:calcium ion regulated exocytosis (qval2.58E-2)', 'GO:0031503:protein-containing complex localization (qval2.6E-2)', 'GO:0065008:regulation of biological quality (qval2.56E-2)', 'GO:0035418:protein localization to synapse (qval3.01E-2)', 'GO:0099590:neurotransmitter receptor internalization (qval3.02E-2)', 'GO:0050801:ion homeostasis (qval3.76E-2)', 'GO:0051649:establishment of localization in cell (qval4.03E-2)', 'GO:0099632:protein transport within plasma membrane (qval3.87E-2)', 'GO:0099637:neurotransmitter receptor transport (qval3.66E-2)', 'GO:0099643:signal release from synapse (qval3.63E-2)', 'GO:0045055:regulated exocytosis (qval3.57E-2)', 'GO:0006887:exocytosis (qval5.59E-2)', 'GO:0097120:receptor localization to synapse (qval5.46E-2)', 'GO:0034230:enkephalin processing (qval6.78E-2)', 'GO:0006091:generation of precursor metabolites and energy (qval7.08E-2)', 'GO:0006123:mitochondrial electron transport, cytochrome c to oxygen (qval7.08E-2)', 'GO:0019646:aerobic electron transport chain (qval6.81E-2)', 'GO:0048488:synaptic vesicle endocytosis (qval6.79E-2)', 'GO:0140238:presynaptic endocytosis (qval6.55E-2)', 'GO:0023061:signal release (qval7.26E-2)', 'GO:0051966:regulation of synaptic transmission, glutamatergic (qval7.52E-2)', 'GO:0006810:transport (qval7.54E-2)', 'GO:0098969:neurotransmitter receptor transport to postsynaptic membrane (qval7.55E-2)', 'GO:0006873:cellular ion homeostasis (qval9.16E-2)', 'GO:0043650:dicarboxylic acid biosynthetic process (qval9.41E-2)', 'GO:1903540:establishment of protein localization to postsynaptic membrane (qval9.14E-2)', 'GO:0035493:SNARE complex assembly (qval8.88E-2)', 'GO:0032594:protein transport within lipid bilayer (qval9.3E-2)', 'GO:0019725:cellular homeostasis (qval9.14E-2)', 'GO:0098771:inorganic ion homeostasis (qval1E-1)', 'GO:0098877:neurotransmitter receptor transport to plasma membrane (qval1.03E-1)', 'GO:0055082:cellular chemical homeostasis (qval1.02E-1)', 'GO:0030070:insulin processing (qval1.11E-1)', 'GO:0050806:positive regulation of synaptic transmission (qval1.19E-1)', 'GO:0060341:regulation of cellular localization (qval1.18E-1)', 'GO:0019359:nicotinamide nucleotide biosynthetic process (qval1.18E-1)', 'GO:0061024:membrane organization (qval1.17E-1)', 'GO:0016079:synaptic vesicle exocytosis (qval1.2E-1)', 'GO:0022898:regulation of transmembrane transporter activity (qval1.22E-1)', 'GO:0046928:regulation of neurotransmitter secretion (qval1.27E-1)', 'GO:0019363:pyridine nucleotide biosynthetic process (qval1.33E-1)', 'GO:0030003:cellular cation homeostasis (qval1.36E-1)', 'GO:0006874:cellular calcium ion homeostasis (qval1.51E-1)', 'GO:0051234:establishment of localization (qval1.5E-1)', 'GO:0032409:regulation of transporter activity (qval1.49E-1)', 'GO:0072525:pyridine-containing compound biosynthetic process (qval1.5E-1)', 'GO:0031623:receptor internalization (qval1.58E-1)', 'GO:0051049:regulation of transport (qval1.56E-1)', 'GO:0055080:cation homeostasis (qval1.55E-1)', 'GO:0048878:chemical homeostasis (qval1.54E-1)', 'GO:0060314:regulation of ryanodine-sensitive calcium-release channel activity (qval1.59E-1)', 'GO:0006897:endocytosis (qval1.65E-1)', 'GO:0023052:signaling (qval1.67E-1)', 'GO:0098693:regulation of synaptic vesicle cycle (qval1.66E-1)', 'GO:0055074:calcium ion homeostasis (qval1.72E-1)', 'GO:0032940:secretion by cell (qval1.73E-1)', 'GO:0009167:purine ribonucleoside monophosphate metabolic process (qval1.79E-1)', 'GO:0006836:neurotransmitter transport (qval1.83E-1)', 'GO:0009126:purine nucleoside monophosphate metabolic process (qval1.81E-1)', 'GO:0006754:ATP biosynthetic process (qval1.79E-1)', 'GO:0097479:synaptic vesicle localization (qval1.76E-1)', 'GO:0072503:cellular divalent inorganic cation homeostasis (qval1.78E-1)', 'GO:0006886:intracellular protein transport (qval1.82E-1)', 'GO:0046907:intracellular transport (qval1.79E-1)', 'GO:0010646:regulation of cell communication (qval1.9E-1)', 'GO:0009166:nucleotide catabolic process (qval1.88E-1)', 'GO:0009150:purine ribonucleotide metabolic process (qval1.86E-1)']</t>
        </is>
      </c>
      <c r="V19" s="3">
        <f>hyperlink("https://spiral.technion.ac.il/results/MTAwMDA2Ng==/18/GOResultsFUNCTION","link")</f>
        <v/>
      </c>
      <c r="W19" t="inlineStr">
        <is>
          <t>['GO:0044325:ion channel binding (qval4.81E-2)', 'GO:1903136:cuprous ion binding (qval7.83E-2)', 'GO:0004129:cytochrome-c oxidase activity (qval5.25E-2)', 'GO:0016676:oxidoreductase activity, acting on a heme group of donors, oxygen as acceptor (qval3.93E-2)', 'GO:0015002:heme-copper terminal oxidase activity (qval3.15E-2)', 'GO:0016675:oxidoreductase activity, acting on a heme group of donors (qval3.25E-2)', 'GO:0017075:syntaxin-1 binding (qval9.56E-2)', 'GO:0035256:G protein-coupled glutamate receptor binding (qval1.53E-1)', 'GO:0035717:chemokine (C-C motif) ligand 7 binding (qval1.53E-1)', 'GO:0009055:electron transfer activity (qval1.7E-1)', 'GO:0031800:type 3 metabotropic glutamate receptor binding (qval2.49E-1)', 'GO:0071791:chemokine (C-C motif) ligand 5 binding (qval2.28E-1)', 'GO:0015078:proton transmembrane transporter activity (qval2.65E-1)', 'GO:0015077:monovalent inorganic cation transmembrane transporter activity (qval2.8E-1)']</t>
        </is>
      </c>
      <c r="X19" s="3">
        <f>hyperlink("https://spiral.technion.ac.il/results/MTAwMDA2Ng==/18/GOResultsCOMPONENT","link")</f>
        <v/>
      </c>
      <c r="Y19" t="inlineStr">
        <is>
          <t>['GO:0044456:synapse part (qval3.41E-15)', 'GO:0097458:neuron part (qval1.54E-12)', 'GO:0045202:synapse (qval6.84E-12)', 'GO:0043209:myelin sheath (qval4.31E-8)', 'GO:0098978:glutamatergic synapse (qval1.06E-7)', 'GO:0098793:presynapse (qval1.4E-6)', 'GO:0043005:neuron projection (qval2.97E-6)', 'GO:0099501:exocytic vesicle membrane (qval3.71E-6)', 'GO:0030672:synaptic vesicle membrane (qval3.3E-6)', 'GO:0033267:axon part (qval6.71E-6)', 'GO:0030658:transport vesicle membrane (qval1.26E-5)', 'GO:0042995:cell projection (qval9.99E-5)', 'GO:0098794:postsynapse (qval6.9E-4)', 'GO:0120025:plasma membrane bounded cell projection (qval6.86E-4)', 'GO:0044433:cytoplasmic vesicle part (qval7.72E-4)', 'GO:0120038:plasma membrane bounded cell projection part (qval7.71E-4)', 'GO:0044463:cell projection part (qval7.26E-4)', 'GO:0099572:postsynaptic specialization (qval7.17E-4)', 'GO:0099503:secretory vesicle (qval7E-4)', 'GO:0016020:membrane (qval1.09E-3)', 'GO:0008091:spectrin (qval1.83E-3)', 'GO:0030659:cytoplasmic vesicle membrane (qval2.09E-3)', 'GO:0098796:membrane protein complex (qval2.12E-3)', 'GO:0097060:synaptic membrane (qval2.59E-3)', 'GO:0044297:cell body (qval2.56E-3)', 'GO:0043025:neuronal cell body (qval3.61E-3)', 'GO:0012506:vesicle membrane (qval4.66E-3)', 'GO:0008021:synaptic vesicle (qval4.85E-3)', 'GO:0031090:organelle membrane (qval4.81E-3)', 'GO:0043204:perikaryon (qval6.05E-3)', 'GO:0014069:postsynaptic density (qval7.06E-3)', 'GO:0031982:vesicle (qval7.17E-3)', 'GO:0044306:neuron projection terminus (qval7.01E-3)', 'GO:0044459:plasma membrane part (qval7.77E-3)', 'GO:0098685:Schaffer collateral - CA1 synapse (qval8.28E-3)', 'GO:0005751:mitochondrial respiratory chain complex IV (qval8.49E-3)', 'GO:0005886:plasma membrane (qval9.2E-3)', 'GO:0044444:cytoplasmic part (qval9.93E-3)', 'GO:0070382:exocytic vesicle (qval1.04E-2)', 'GO:0043679:axon terminus (qval1.23E-2)', 'GO:0030133:transport vesicle (qval1.22E-2)', 'GO:0043195:terminal bouton (qval1.47E-2)', 'GO:0016469:proton-transporting two-sector ATPase complex (qval1.66E-2)', 'GO:0045259:proton-transporting ATP synthase complex (qval1.86E-2)', 'GO:0005753:mitochondrial proton-transporting ATP synthase complex (qval1.82E-2)', 'GO:0098805:whole membrane (qval2.16E-2)', 'GO:0098590:plasma membrane region (qval2.48E-2)', 'GO:0070032:synaptobrevin 2-SNAP-25-syntaxin-1a-complexin I complex (qval2.43E-2)', 'GO:0031966:mitochondrial membrane (qval2.42E-2)', 'GO:0045277:respiratory chain complex IV (qval2.41E-2)', 'GO:0031410:cytoplasmic vesicle (qval2.44E-2)', 'GO:0097708:intracellular vesicle (qval2.57E-2)', 'GO:0042734:presynaptic membrane (qval2.94E-2)', 'GO:0030054:cell junction (qval2.99E-2)']</t>
        </is>
      </c>
      <c r="Z19" t="inlineStr">
        <is>
          <t>[{0, 33, 34, 7, 9, 12, 15, 18, 21, 22, 23, 30, 31}, {17, 35, 25}]</t>
        </is>
      </c>
    </row>
    <row r="20">
      <c r="A20" s="1" t="n">
        <v>19</v>
      </c>
      <c r="B20" t="n">
        <v>37560</v>
      </c>
      <c r="C20" t="n">
        <v>917</v>
      </c>
      <c r="D20" t="n">
        <v>37</v>
      </c>
      <c r="E20" t="n">
        <v>166</v>
      </c>
      <c r="F20" t="n">
        <v>781</v>
      </c>
      <c r="G20" t="n">
        <v>32</v>
      </c>
      <c r="H20" t="n">
        <v>1332</v>
      </c>
      <c r="I20" t="n">
        <v>56</v>
      </c>
      <c r="J20" s="2" t="n">
        <v>-108.1611140593807</v>
      </c>
      <c r="K20" t="n">
        <v>0.6714855598915415</v>
      </c>
      <c r="L20" t="inlineStr">
        <is>
          <t>2010107E04Rik,AU040320,Abi1,Adgrb2,Ak5,Aldoa,Amph,Anxa7,Ap2m1,Apex1,Arf1,Arf3,Arhgap32,Arhgap39,Aspdh,Astn1,Atp6v0a1,Atp6v1c1,Atxn10,Bex2,Calm2,Calm3,Camkv,Cck,Ceacam5,Chrd,Cpe,Cpne6,Cpne7,Crym,Ctnnb1,Cyp2b19,Cyp46a1,Dnm1,Ecel1,Eid2,Emc10,Emc2,Enc1,Eno2,Erc2,Eri3,Evl,Fam49a,Fkbp1a,Galnt16,Gda,Gls,Gm10169,Gm10419,Gm10736,Gm11829,Gm14539,Gm20658,Gm43612,Gm5210,Gm5575,Gm5863,Gm6075,Gm6771,Gm6788,Gm6946,Gng3,Gpm6a,Grhl1,Gria3,Grm5,Hap1,Hk1,Hpcal1,Hsbp1,Hspa12a,Icam5,Ids,Jph3,Kcnip2,Lamtor3,Limd2,Lrrn2,Ly6h,Map2k1,Map2k4,Mapk1,Mapk10,Meg3,Morf4l2,Mpp3,Mtfp1,Mtpn,Mylk,Naa38,Nars,Ncdn,Nckap1,Necab2,Nedd8,Negr1,Neto1,Nptn,Nptx1,Nptxr,Ntrk3,Ociad1,Olfr1462,Pfn2,Pja2,Pnma2,Ppfia2,Prdm8,Prnp,Psap,Ptprn,Ptprs,Qrich1,R3hdm4,RP23-405K2.6,Rab3b,Rab40b,Rab6b,Rasgef1a,Rbfox2,Rgs20,Rnf44,Rpl41,Rtn1,Scg5,Serinc1,Sf3b3,Shisa6,Sin3b,Slc22a17,Slc23a2,Snap25,Snap47,Snap91,Snca,Snn,Snx10,Spock1,Sptbn1,Sst,Stum,Sv2b,Syn1,Syn2,Synpo,Tmem158,Tmsb4x,Tomm20,Top2b,Trhr,Trim3,Trim63,Ttc3,Ubb,Ube2e2,Ube2e3,Ube2ql1,Usmg5,Usp11,Vps39,Wasf1,Wfs1,Ywhag,Ywhaz,Zc3h15</t>
        </is>
      </c>
      <c r="M20" t="inlineStr">
        <is>
          <t>[(0, 2), (0, 5), (1, 2), (3, 2), (3, 5), (4, 2), (4, 5), (6, 2), (6, 5), (7, 2), (7, 5), (7, 32), (8, 2), (9, 2), (9, 5), (9, 32), (10, 2), (10, 5), (11, 2), (11, 5), (12, 2), (12, 5), (12, 32), (13, 2), (13, 5), (14, 2), (14, 5), (15, 2), (16, 2), (16, 5), (18, 2), (18, 5), (18, 32), (19, 2), (20, 2), (20, 5), (21, 2), (21, 5), (21, 32), (22, 2), (22, 5), (23, 2), (23, 5), (23, 32), (24, 2), (26, 2), (27, 2), (27, 5), (28, 2), (28, 5), (29, 2), (33, 2), (33, 5), (33, 32), (34, 2), (36, 2)]</t>
        </is>
      </c>
      <c r="N20" t="n">
        <v>2384</v>
      </c>
      <c r="O20" t="n">
        <v>0.75</v>
      </c>
      <c r="P20" t="n">
        <v>0.95</v>
      </c>
      <c r="Q20" t="n">
        <v>3</v>
      </c>
      <c r="R20" t="n">
        <v>10000</v>
      </c>
      <c r="S20" t="inlineStr">
        <is>
          <t>03/03/2024, 14:19:57</t>
        </is>
      </c>
      <c r="T20" s="3">
        <f>hyperlink("https://spiral.technion.ac.il/results/MTAwMDA2Ng==/19/GOResultsPROCESS","link")</f>
        <v/>
      </c>
      <c r="U20" t="inlineStr">
        <is>
          <t>['GO:0050804:modulation of chemical synaptic transmission (qval5.81E-9)', 'GO:0099177:regulation of trans-synaptic signaling (qval3.02E-9)', 'GO:0048167:regulation of synaptic plasticity (qval2.76E-7)', 'GO:0065008:regulation of biological quality (qval2.82E-7)', 'GO:0099072:regulation of postsynaptic membrane neurotransmitter receptor levels (qval6.59E-5)', 'GO:0048168:regulation of neuronal synaptic plasticity (qval7.99E-5)', 'GO:0051641:cellular localization (qval9.14E-5)', 'GO:0050808:synapse organization (qval1.13E-4)', 'GO:0050807:regulation of synapse organization (qval1.97E-4)', 'GO:0051179:localization (qval1.93E-4)', 'GO:0099003:vesicle-mediated transport in synapse (qval5.66E-4)', 'GO:0023051:regulation of signaling (qval1.17E-3)', 'GO:0120039:plasma membrane bounded cell projection morphogenesis (qval1.21E-3)', 'GO:0051668:localization within membrane (qval1.38E-3)', 'GO:0048858:cell projection morphogenesis (qval1.32E-3)', 'GO:0051234:establishment of localization (qval1.68E-3)', 'GO:0051128:regulation of cellular component organization (qval1.83E-3)', 'GO:0010646:regulation of cell communication (qval1.73E-3)', 'GO:0032990:cell part morphogenesis (qval2.36E-3)', 'GO:0044087:regulation of cellular component biogenesis (qval3.03E-3)', 'GO:0022898:regulation of transmembrane transporter activity (qval3.73E-3)', 'GO:0048812:neuron projection morphogenesis (qval3.82E-3)', 'GO:0016050:vesicle organization (qval3.9E-3)', 'GO:0032271:regulation of protein polymerization (qval3.73E-3)', 'GO:0051649:establishment of localization in cell (qval3.92E-3)', 'GO:0006810:transport (qval3.8E-3)', 'GO:0060314:regulation of ryanodine-sensitive calcium-release channel activity (qval3.72E-3)', 'GO:0032409:regulation of transporter activity (qval4.11E-3)', 'GO:0099150:regulation of postsynaptic specialization assembly (qval4.43E-3)', 'GO:0150052:regulation of postsynapse assembly (qval4.28E-3)', 'GO:0043269:regulation of ion transport (qval4.81E-3)', 'GO:0032940:secretion by cell (qval4.81E-3)', 'GO:0032535:regulation of cellular component size (qval4.71E-3)', 'GO:0060341:regulation of cellular localization (qval4.94E-3)', 'GO:0010522:regulation of calcium ion transport into cytosol (qval5.28E-3)', 'GO:0001764:neuron migration (qval5.36E-3)', 'GO:0016082:synaptic vesicle priming (qval5.43E-3)', 'GO:0051648:vesicle localization (qval5.61E-3)', 'GO:0060440:trachea formation (qval5.48E-3)', 'GO:0043254:regulation of protein complex assembly (qval5.37E-3)', 'GO:0051960:regulation of nervous system development (qval5.28E-3)', 'GO:0031503:protein-containing complex localization (qval5.34E-3)', 'GO:0008104:protein localization (qval5.29E-3)', 'GO:0030030:cell projection organization (qval5.42E-3)', 'GO:0023061:signal release (qval5.49E-3)', 'GO:0010959:regulation of metal ion transport (qval5.66E-3)', 'GO:0050801:ion homeostasis (qval5.91E-3)', 'GO:0097120:receptor localization to synapse (qval5.9E-3)', 'GO:0033036:macromolecule localization (qval5.89E-3)', 'GO:0016192:vesicle-mediated transport (qval5.96E-3)', 'GO:0032412:regulation of ion transmembrane transporter activity (qval6.61E-3)', 'GO:0120035:regulation of plasma membrane bounded cell projection organization (qval6.67E-3)', 'GO:0031334:positive regulation of protein complex assembly (qval6.57E-3)', 'GO:0051279:regulation of release of sequestered calcium ion into cytosol (qval6.74E-3)', 'GO:0140029:exocytic process (qval6.62E-3)', 'GO:0031344:regulation of cell projection organization (qval7.2E-3)', 'GO:0048488:synaptic vesicle endocytosis (qval7.65E-3)', 'GO:0140238:presynaptic endocytosis (qval7.52E-3)', 'GO:0030833:regulation of actin filament polymerization (qval8.37E-3)', 'GO:0097091:synaptic vesicle clustering (qval8.45E-3)', 'GO:0051924:regulation of calcium ion transport (qval8.71E-3)', 'GO:0046903:secretion (qval8.58E-3)', 'GO:0032879:regulation of localization (qval1.04E-2)', 'GO:0007610:behavior (qval1.04E-2)', 'GO:0042592:homeostatic process (qval1.06E-2)', 'GO:0071840:cellular component organization or biogenesis (qval1.05E-2)', 'GO:0010359:regulation of anion channel activity (qval1.08E-2)', 'GO:0055080:cation homeostasis (qval1.18E-2)', 'GO:0048878:chemical homeostasis (qval1.18E-2)', 'GO:0044089:positive regulation of cellular component biogenesis (qval1.19E-2)', 'GO:0099175:regulation of postsynapse organization (qval1.23E-2)', 'GO:0016043:cellular component organization (qval1.22E-2)', 'GO:0051049:regulation of transport (qval1.23E-2)', 'GO:0051493:regulation of cytoskeleton organization (qval1.29E-2)', 'GO:0008064:regulation of actin polymerization or depolymerization (qval1.32E-2)', 'GO:0098771:inorganic ion homeostasis (qval1.32E-2)', 'GO:0034765:regulation of ion transmembrane transport (qval1.42E-2)', 'GO:0030832:regulation of actin filament length (qval1.43E-2)', 'GO:0050848:regulation of calcium-mediated signaling (qval1.6E-2)', 'GO:1904062:regulation of cation transmembrane transport (qval1.63E-2)', 'GO:0070142:synaptic vesicle budding (qval1.61E-2)', 'GO:1900244:positive regulation of synaptic vesicle endocytosis (qval1.59E-2)', 'GO:1902903:regulation of supramolecular fiber organization (qval1.91E-2)', 'GO:0090066:regulation of anatomical structure size (qval1.94E-2)', 'GO:0098693:regulation of synaptic vesicle cycle (qval1.95E-2)', 'GO:0098916:anterograde trans-synaptic signaling (qval1.96E-2)', 'GO:0007268:chemical synaptic transmission (qval1.94E-2)', 'GO:0099643:signal release from synapse (qval2.01E-2)', 'GO:0048169:regulation of long-term neuronal synaptic plasticity (qval1.99E-2)', 'GO:0051130:positive regulation of cellular component organization (qval1.97E-2)', 'GO:0006898:receptor-mediated endocytosis (qval1.99E-2)', 'GO:0044267:cellular protein metabolic process (qval2.02E-2)', 'GO:0019725:cellular homeostasis (qval2.04E-2)', 'GO:0099151:regulation of postsynaptic density assembly (qval2.27E-2)', 'GO:0061024:membrane organization (qval2.31E-2)', 'GO:0006900:vesicle budding from membrane (qval2.32E-2)', 'GO:0071248:cellular response to metal ion (qval2.49E-2)', 'GO:0051640:organelle localization (qval2.47E-2)', 'GO:0032989:cellular component morphogenesis (qval2.47E-2)', 'GO:1902938:regulation of intracellular calcium activated chloride channel activity (qval2.54E-2)', 'GO:0051282:regulation of sequestering of calcium ion (qval2.53E-2)', 'GO:0043412:macromolecule modification (qval2.57E-2)', 'GO:0099010:modification of postsynaptic structure (qval2.58E-2)', 'GO:1903423:positive regulation of synaptic vesicle recycling (qval2.56E-2)', 'GO:0006897:endocytosis (qval2.56E-2)', 'GO:0099174:regulation of presynapse organization (qval2.6E-2)', 'GO:0110053:regulation of actin filament organization (qval2.59E-2)', 'GO:0045184:establishment of protein localization (qval2.57E-2)', 'GO:0030003:cellular cation homeostasis (qval2.56E-2)', 'GO:0055065:metal ion homeostasis (qval2.58E-2)', 'GO:0097479:synaptic vesicle localization (qval2.78E-2)', 'GO:0099537:trans-synaptic signaling (qval2.76E-2)', 'GO:1903169:regulation of calcium ion transmembrane transport (qval2.92E-2)', 'GO:0099536:synaptic signaling (qval3.11E-2)', 'GO:0006464:cellular protein modification process (qval3.09E-2)', 'GO:0036211:protein modification process (qval3.07E-2)', 'GO:0006873:cellular ion homeostasis (qval3.07E-2)', 'GO:0055082:cellular chemical homeostasis (qval3.12E-2)', 'GO:0051963:regulation of synapse assembly (qval3.16E-2)', 'GO:1904889:regulation of excitatory synapse assembly (qval3.27E-2)', 'GO:0032272:negative regulation of protein polymerization (qval3.29E-2)', 'GO:0007269:neurotransmitter secretion (qval3.35E-2)', 'GO:0099590:neurotransmitter receptor internalization (qval3.81E-2)', 'GO:2001257:regulation of cation channel activity (qval3.84E-2)', 'GO:0032956:regulation of actin cytoskeleton organization (qval4.04E-2)', 'GO:0090170:regulation of Golgi inheritance (qval4.01E-2)', 'GO:1901019:regulation of calcium ion transmembrane transporter activity (qval4.22E-2)', 'GO:1905874:regulation of postsynaptic density organization (qval4.33E-2)', 'GO:0098962:regulation of postsynaptic neurotransmitter receptor activity (qval4.29E-2)', 'GO:0034762:regulation of transmembrane transport (qval4.44E-2)', 'GO:0050794:regulation of cellular process (qval4.44E-2)', 'GO:1902991:regulation of amyloid precursor protein catabolic process (qval4.41E-2)', 'GO:0007612:learning (qval4.4E-2)', 'GO:0007626:locomotory behavior (qval4.44E-2)', 'GO:1902430:negative regulation of amyloid-beta formation (qval4.8E-2)', 'GO:0007611:learning or memory (qval4.91E-2)', 'GO:0071241:cellular response to inorganic substance (qval4.88E-2)', 'GO:1901564:organonitrogen compound metabolic process (qval5.06E-2)', 'GO:0051650:establishment of vesicle localization (qval5.38E-2)', 'GO:0099563:modification of synaptic structure (qval5.37E-2)', 'GO:0047497:mitochondrion transport along microtubule (qval5.33E-2)', 'GO:0034643:establishment of mitochondrion localization, microtubule-mediated (qval5.3E-2)', 'GO:0046907:intracellular transport (qval5.31E-2)', 'GO:0099504:synaptic vesicle cycle (qval5.82E-2)', 'GO:0097494:regulation of vesicle size (qval5.78E-2)', 'GO:0050789:regulation of biological process (qval5.92E-2)', 'GO:0034315:regulation of Arp2/3 complex-mediated actin nucleation (qval5.89E-2)', 'GO:0048645:animal organ formation (qval5.85E-2)', 'GO:0065007:biological regulation (qval5.99E-2)', 'GO:0044260:cellular macromolecule metabolic process (qval5.99E-2)', 'GO:0051239:regulation of multicellular organismal process (qval6.04E-2)', 'GO:0055074:calcium ion homeostasis (qval6.02E-2)', 'GO:0051656:establishment of organelle localization (qval6.33E-2)', 'GO:1902992:negative regulation of amyloid precursor protein catabolic process (qval6.43E-2)', 'GO:1900242:regulation of synaptic vesicle endocytosis (qval6.39E-2)', 'GO:0044237:cellular metabolic process (qval6.4E-2)', 'GO:0015833:peptide transport (qval6.47E-2)', 'GO:0010975:regulation of neuron projection development (qval6.86E-2)', 'GO:0045664:regulation of neuron differentiation (qval6.88E-2)', 'GO:0031346:positive regulation of cell projection organization (qval6.96E-2)', 'GO:0051654:establishment of mitochondrion localization (qval6.99E-2)', 'GO:0006875:cellular metal ion homeostasis (qval7.1E-2)', 'GO:1900449:regulation of glutamate receptor signaling pathway (qval7.09E-2)', 'GO:0050767:regulation of neurogenesis (qval7.28E-2)', 'GO:0051584:regulation of dopamine uptake involved in synaptic transmission (qval7.58E-2)', 'GO:0051940:regulation of catecholamine uptake involved in synaptic transmission (qval7.53E-2)', 'GO:1900028:negative regulation of ruffle assembly (qval7.48E-2)', 'GO:0032970:regulation of actin filament-based process (qval7.46E-2)', 'GO:0051495:positive regulation of cytoskeleton organization (qval7.79E-2)', 'GO:0042886:amide transport (qval7.78E-2)', 'GO:0009987:cellular process (qval7.73E-2)', 'GO:0010038:response to metal ion (qval7.79E-2)', 'GO:0043270:positive regulation of ion transport (qval7.77E-2)', 'GO:0006836:neurotransmitter transport (qval7.81E-2)', 'GO:0010035:response to inorganic substance (qval8.17E-2)', 'GO:0045453:bone resorption (qval8.13E-2)', 'GO:0050890:cognition (qval8.26E-2)', 'GO:0006165:nucleoside diphosphate phosphorylation (qval8.47E-2)']</t>
        </is>
      </c>
      <c r="V20" s="3">
        <f>hyperlink("https://spiral.technion.ac.il/results/MTAwMDA2Ng==/19/GOResultsFUNCTION","link")</f>
        <v/>
      </c>
      <c r="W20" t="inlineStr">
        <is>
          <t>['GO:0005515:protein binding (qval2.4E-6)', 'GO:0005488:binding (qval7.68E-5)', 'GO:0044325:ion channel binding (qval1.2E-4)', 'GO:0035254:glutamate receptor binding (qval6.77E-4)', 'GO:0035256:G protein-coupled glutamate receptor binding (qval1.83E-3)', 'GO:0048306:calcium-dependent protein binding (qval2.35E-3)', 'GO:0019904:protein domain specific binding (qval4.6E-3)', 'GO:0019899:enzyme binding (qval1.06E-2)', 'GO:0050998:nitric-oxide synthase binding (qval9.87E-3)', 'GO:0043167:ion binding (qval1.39E-2)', 'GO:0004708:MAP kinase kinase activity (qval4.55E-2)', 'GO:0031687:A2A adenosine receptor binding (qval6.27E-2)', 'GO:0008092:cytoskeletal protein binding (qval1.05E-1)', 'GO:0031800:type 3 metabotropic glutamate receptor binding (qval1.07E-1)', 'GO:0047485:protein N-terminus binding (qval1.11E-1)', 'GO:0005543:phospholipid binding (qval1.38E-1)', 'GO:0043168:anion binding (qval1.43E-1)', 'GO:0031802:type 5 metabotropic glutamate receptor binding (qval2.06E-1)', 'GO:0031435:mitogen-activated protein kinase kinase kinase binding (qval1.99E-1)']</t>
        </is>
      </c>
      <c r="X20" s="3">
        <f>hyperlink("https://spiral.technion.ac.il/results/MTAwMDA2Ng==/19/GOResultsCOMPONENT","link")</f>
        <v/>
      </c>
      <c r="Y20" t="inlineStr">
        <is>
          <t>['GO:0044456:synapse part (qval3.31E-26)', 'GO:0045202:synapse (qval9.99E-19)', 'GO:0097458:neuron part (qval1.62E-18)', 'GO:0098978:glutamatergic synapse (qval3.11E-14)', 'GO:0043005:neuron projection (qval2.02E-11)', 'GO:0014069:postsynaptic density (qval1.24E-10)', 'GO:0099572:postsynaptic specialization (qval1.5E-10)', 'GO:0042995:cell projection (qval2.97E-10)', 'GO:0120038:plasma membrane bounded cell projection part (qval5.04E-10)', 'GO:0044463:cell projection part (qval4.54E-10)', 'GO:0120025:plasma membrane bounded cell projection (qval7.09E-10)', 'GO:0031982:vesicle (qval9.5E-8)', 'GO:0033267:axon part (qval1.76E-7)', 'GO:0044444:cytoplasmic part (qval1.85E-7)', 'GO:0098793:presynapse (qval4.13E-7)', 'GO:0031410:cytoplasmic vesicle (qval4.27E-7)', 'GO:0097708:intracellular vesicle (qval4.48E-7)', 'GO:0016020:membrane (qval8.08E-7)', 'GO:0005886:plasma membrane (qval8.4E-7)', 'GO:0044433:cytoplasmic vesicle part (qval1E-6)', 'GO:0098794:postsynapse (qval1.77E-6)', 'GO:0030054:cell junction (qval3.77E-6)', 'GO:0008021:synaptic vesicle (qval6.46E-6)', 'GO:0044464:cell part (qval1.28E-5)', 'GO:0043226:organelle (qval2.17E-5)', 'GO:0070382:exocytic vesicle (qval2.46E-5)', 'GO:0005737:cytoplasm (qval2.82E-5)', 'GO:0099501:exocytic vesicle membrane (qval3.33E-5)', 'GO:0030672:synaptic vesicle membrane (qval3.22E-5)', 'GO:0099503:secretory vesicle (qval3.46E-5)', 'GO:0043204:perikaryon (qval7.03E-5)', 'GO:0043227:membrane-bounded organelle (qval7.16E-5)', 'GO:0043209:myelin sheath (qval9.2E-5)', 'GO:0030658:transport vesicle membrane (qval8.97E-5)', 'GO:0098685:Schaffer collateral - CA1 synapse (qval1.15E-4)', 'GO:0030425:dendrite (qval1.57E-4)', 'GO:0098805:whole membrane (qval1.55E-4)', 'GO:0031312:extrinsic component of organelle membrane (qval1.52E-4)', 'GO:0043025:neuronal cell body (qval1.55E-4)', 'GO:0030133:transport vesicle (qval1.53E-4)', 'GO:0044297:cell body (qval2.61E-4)', 'GO:0044424:intracellular part (qval3.34E-4)', 'GO:0098563:intrinsic component of synaptic vesicle membrane (qval3.66E-4)', 'GO:0098588:bounding membrane of organelle (qval6.34E-4)', 'GO:0005768:endosome (qval6.63E-4)', 'GO:0043229:intracellular organelle (qval1.02E-3)', 'GO:0098796:membrane protein complex (qval1.27E-3)', 'GO:0097060:synaptic membrane (qval1.54E-3)', 'GO:0098850:extrinsic component of synaptic vesicle membrane (qval1.86E-3)', 'GO:0030659:cytoplasmic vesicle membrane (qval2.33E-3)', 'GO:0043195:terminal bouton (qval2.33E-3)', 'GO:0031209:SCAR complex (qval2.4E-3)', 'GO:0030426:growth cone (qval3.85E-3)', 'GO:0005856:cytoskeleton (qval4.07E-3)', 'GO:0030424:axon (qval4.17E-3)', 'GO:0030427:site of polarized growth (qval4.65E-3)', 'GO:0012506:vesicle membrane (qval4.75E-3)', 'GO:0099568:cytoplasmic region (qval4.81E-3)', 'GO:0030027:lamellipodium (qval5.83E-3)', 'GO:0005829:cytosol (qval6.68E-3)', 'GO:0005741:mitochondrial outer membrane (qval7.11E-3)', 'GO:0043679:axon terminus (qval1.01E-2)', 'GO:0030285:integral component of synaptic vesicle membrane (qval1.07E-2)', 'GO:0099240:intrinsic component of synaptic membrane (qval1.28E-2)', 'GO:0031968:organelle outer membrane (qval1.3E-2)', 'GO:0019867:outer membrane (qval1.28E-2)', 'GO:0031090:organelle membrane (qval1.27E-2)', 'GO:0044422:organelle part (qval1.32E-2)', 'GO:0031300:intrinsic component of organelle membrane (qval1.36E-2)', 'GO:0031225:anchored component of membrane (qval1.47E-2)', 'GO:0098833:presynaptic endocytic zone (qval1.49E-2)', 'GO:0044306:neuron projection terminus (qval2.15E-2)', 'GO:0032279:asymmetric synapse (qval2.2E-2)']</t>
        </is>
      </c>
      <c r="Z20" t="inlineStr">
        <is>
          <t>[{0, 1, 3, 4, 6, 7, 8, 9, 10, 11, 12, 13, 14, 15, 16, 18, 19, 20, 21, 22, 23, 24, 26, 27, 28, 29, 33, 34, 36}, {32, 2, 5}]</t>
        </is>
      </c>
    </row>
    <row r="21">
      <c r="A21" s="1" t="n">
        <v>20</v>
      </c>
      <c r="B21" t="n">
        <v>37560</v>
      </c>
      <c r="C21" t="n">
        <v>917</v>
      </c>
      <c r="D21" t="n">
        <v>37</v>
      </c>
      <c r="E21" t="n">
        <v>133</v>
      </c>
      <c r="F21" t="n">
        <v>626</v>
      </c>
      <c r="G21" t="n">
        <v>22</v>
      </c>
      <c r="H21" t="n">
        <v>1332</v>
      </c>
      <c r="I21" t="n">
        <v>28</v>
      </c>
      <c r="J21" s="2" t="n">
        <v>-21.59815313042532</v>
      </c>
      <c r="K21" t="n">
        <v>0.6719602757938135</v>
      </c>
      <c r="L21" t="inlineStr">
        <is>
          <t>1110059E24Rik,1500009C09Rik,2010107E04Rik,9430037G07Rik,AU040320,Ahcyl1,Aldh7a1,Amd-ps3,Aplp1,Armcx1,Asna1,Atp1b1,Atp5a1,Atp5d,Atp5h,Atp5j2,Bcorl1,Ccl6,Chchd10,Ckmt1,Clta,Cox5a,Cplx1,Cyp46a1,Dclre1b,Dynlrb1,Edem2,Evl,Faim2,Fam155a,Fam57b,Fam8a1,Farsb,Fbxo21,Fbxo38,Fbxo44,Gabarapl2,Ghrhr,Glrx,Gm10093,Gm11191,Gm14403,Gm17799,Gm18959,Gm28580,Gm5270,Gm5272,Gm5863,Gm5944,Gm6062,Gm6317,Gm6771,Gm6946,Gm8100,Gm8330,Gm8529,Grina,Hspa8,Kcna2,Kcnd3,Kif1a,Klf11,Klhdc3,Letmd1,Limk2,Lrrc41,Lrrc8a,Map7d1,Mdh1,Mff,Mgst3,Mprip,Naa38,Ndufa3,Ndufa4,Ndufb11,Ndufs7,Nrip3,Oaz1,Ociad1,Pacsin1,Pcsk1n,Pddc1,Peg13,Pink1,Pitpna,Plek,Plrg1,Polr2j,Psma6,Psmb2,RP23-288C18.3,Rab11b,Rab11fip5,Rap1gds1,Rasgef1b,Repin1,Rgs16,Rnf187,Rtn3,Sarnp,Scly,Sept6,Sf3a2,Sin3a,Slc25a3,Slc25a5,Snap25,Snap91,Sncb,Snrpn,Sptb,Srrm2,St3gal1,St3gal4,St8sia1,Stmn3,Stx1b,Stxbp1,Surf1,Tcf25,Tecr,Ttc39b,Ttll7,Tuba1b,Uba1,Ube2j1,Uhmk1,Uqcrc1,Uqcrq,Vsnl1,Zfand5,Zwint</t>
        </is>
      </c>
      <c r="M21" t="inlineStr">
        <is>
          <t>[(4, 19), (6, 19), (7, 19), (11, 19), (12, 19), (16, 19), (20, 19), (22, 2), (22, 5), (22, 8), (22, 14), (22, 17), (22, 19), (22, 24), (22, 25), (22, 35), (23, 19), (28, 19), (29, 19), (30, 2), (30, 5), (30, 8), (30, 17), (30, 19), (30, 24), (30, 25), (30, 35), (36, 19)]</t>
        </is>
      </c>
      <c r="N21" t="n">
        <v>378</v>
      </c>
      <c r="O21" t="n">
        <v>1</v>
      </c>
      <c r="P21" t="n">
        <v>0.9</v>
      </c>
      <c r="Q21" t="n">
        <v>3</v>
      </c>
      <c r="R21" t="n">
        <v>10000</v>
      </c>
      <c r="S21" t="inlineStr">
        <is>
          <t>03/03/2024, 14:20:36</t>
        </is>
      </c>
      <c r="T21" s="3">
        <f>hyperlink("https://spiral.technion.ac.il/results/MTAwMDA2Ng==/20/GOResultsPROCESS","link")</f>
        <v/>
      </c>
      <c r="U21" t="inlineStr">
        <is>
          <t>['GO:0006119:oxidative phosphorylation (qval4.67E-6)', 'GO:0006091:generation of precursor metabolites and energy (qval4.53E-4)', 'GO:0046034:ATP metabolic process (qval1.31E-3)', 'GO:0042776:mitochondrial ATP synthesis coupled proton transport (qval1.12E-3)', 'GO:0051179:localization (qval1.63E-3)', 'GO:0009205:purine ribonucleoside triphosphate metabolic process (qval2.79E-3)', 'GO:0009199:ribonucleoside triphosphate metabolic process (qval2.81E-3)', 'GO:0009144:purine nucleoside triphosphate metabolic process (qval3.04E-3)', 'GO:0009167:purine ribonucleoside monophosphate metabolic process (qval2.99E-3)', 'GO:0009126:purine nucleoside monophosphate metabolic process (qval2.83E-3)', 'GO:0015986:ATP synthesis coupled proton transport (qval2.85E-3)', 'GO:0015985:energy coupled proton transport, down electrochemical gradient (qval2.62E-3)', 'GO:0051649:establishment of localization in cell (qval3.68E-3)', 'GO:0009161:ribonucleoside monophosphate metabolic process (qval3.44E-3)', 'GO:0009141:nucleoside triphosphate metabolic process (qval3.37E-3)', 'GO:0051234:establishment of localization (qval4.15E-3)', 'GO:0009123:nucleoside monophosphate metabolic process (qval4.26E-3)', 'GO:0051049:regulation of transport (qval4.15E-3)', 'GO:0099003:vesicle-mediated transport in synapse (qval5.11E-3)', 'GO:0098881:exocytic insertion of neurotransmitter receptor to plasma membrane (qval7.08E-3)', 'GO:0098967:exocytic insertion of neurotransmitter receptor to postsynaptic membrane (qval6.74E-3)', 'GO:0006810:transport (qval6.82E-3)', 'GO:0051641:cellular localization (qval8.94E-3)', 'GO:0045055:regulated exocytosis (qval9.05E-3)', 'GO:0023061:signal release (qval1.22E-2)', 'GO:1902600:proton transmembrane transport (qval1.45E-2)', 'GO:0017144:drug metabolic process (qval1.48E-2)', 'GO:0099643:signal release from synapse (qval1.57E-2)', 'GO:1901135:carbohydrate derivative metabolic process (qval2.16E-2)', 'GO:0016192:vesicle-mediated transport (qval2.13E-2)', 'GO:0006839:mitochondrial transport (qval2.67E-2)', 'GO:0031629:synaptic vesicle fusion to presynaptic active zone membrane (qval2.81E-2)', 'GO:0044237:cellular metabolic process (qval3.2E-2)', 'GO:0032879:regulation of localization (qval3.25E-2)', 'GO:0099500:vesicle fusion to plasma membrane (qval3.19E-2)', 'GO:0007269:neurotransmitter secretion (qval3.68E-2)', 'GO:0016043:cellular component organization (qval3.65E-2)', 'GO:1903852:positive regulation of cristae formation (qval3.72E-2)', 'GO:0060341:regulation of cellular localization (qval3.66E-2)', 'GO:0051050:positive regulation of transport (qval3.7E-2)', 'GO:0051650:establishment of vesicle localization (qval3.75E-2)', 'GO:0009987:cellular process (qval3.97E-2)', 'GO:0043933:protein-containing complex subunit organization (qval4.51E-2)', 'GO:0071840:cellular component organization or biogenesis (qval4.6E-2)', 'GO:0072521:purine-containing compound metabolic process (qval4.86E-2)', 'GO:0051648:vesicle localization (qval5.57E-2)', 'GO:0065003:protein-containing complex assembly (qval5.92E-2)', 'GO:1903850:regulation of cristae formation (qval5.87E-2)', 'GO:0017156:calcium ion regulated exocytosis (qval7.27E-2)', 'GO:0008152:metabolic process (qval7.12E-2)', 'GO:0098660:inorganic ion transmembrane transport (qval7.21E-2)', 'GO:0009150:purine ribonucleotide metabolic process (qval7.76E-2)', 'GO:0022904:respiratory electron transport chain (qval7.74E-2)', 'GO:0022900:electron transport chain (qval9.91E-2)', 'GO:0006163:purine nucleotide metabolic process (qval1.04E-1)', 'GO:0055086:nucleobase-containing small molecule metabolic process (qval1.09E-1)', 'GO:0009259:ribonucleotide metabolic process (qval1.07E-1)', 'GO:0098662:inorganic cation transmembrane transport (qval1.2E-1)', 'GO:0097503:sialylation (qval1.18E-1)', 'GO:1990743:protein sialylation (qval1.16E-1)', 'GO:0006887:exocytosis (qval1.15E-1)', 'GO:0015672:monovalent inorganic cation transport (qval1.16E-1)', 'GO:0034220:ion transmembrane transport (qval1.28E-1)', 'GO:0019693:ribose phosphate metabolic process (qval1.32E-1)', 'GO:0035773:insulin secretion involved in cellular response to glucose stimulus (qval1.5E-1)', 'GO:0009117:nucleotide metabolic process (qval1.51E-1)', 'GO:0032940:secretion by cell (qval1.5E-1)', 'GO:0008104:protein localization (qval1.51E-1)', 'GO:1903421:regulation of synaptic vesicle recycling (qval1.5E-1)', 'GO:0009060:aerobic respiration (qval1.48E-1)', 'GO:0006754:ATP biosynthetic process (qval1.51E-1)', 'GO:0006753:nucleoside phosphate metabolic process (qval1.55E-1)', 'GO:0033036:macromolecule localization (qval1.65E-1)', 'GO:0098655:cation transmembrane transport (qval1.66E-1)', 'GO:0033108:mitochondrial respiratory chain complex assembly (qval1.67E-1)', 'GO:0046907:intracellular transport (qval1.67E-1)', 'GO:0098657:import into cell (qval1.65E-1)', 'GO:1901299:negative regulation of hydrogen peroxide-mediated programmed cell death (qval1.66E-1)', 'GO:0140056:organelle localization by membrane tethering (qval1.67E-1)', 'GO:0032386:regulation of intracellular transport (qval1.66E-1)', 'GO:0016079:synaptic vesicle exocytosis (qval1.68E-1)', 'GO:0140029:exocytic process (qval1.68E-1)', 'GO:0046903:secretion (qval1.76E-1)', 'GO:0051640:organelle localization (qval1.82E-1)']</t>
        </is>
      </c>
      <c r="V21" s="3">
        <f>hyperlink("https://spiral.technion.ac.il/results/MTAwMDA2Ng==/20/GOResultsFUNCTION","link")</f>
        <v/>
      </c>
      <c r="W21" t="inlineStr">
        <is>
          <t>['GO:0046933:proton-transporting ATP synthase activity, rotational mechanism (qval1.98E-3)', 'GO:0015078:proton transmembrane transporter activity (qval5.11E-3)', 'GO:0015077:monovalent inorganic cation transmembrane transporter activity (qval6.03E-3)', 'GO:0019829:cation-transporting ATPase activity (qval2.37E-2)', 'GO:0042625:ATPase coupled ion transmembrane transporter activity (qval1.9E-2)', 'GO:0022853:active ion transmembrane transporter activity (qval1.58E-2)', 'GO:0009055:electron transfer activity (qval1.47E-2)', 'GO:0044769:ATPase activity, coupled to transmembrane movement of ions, rotational mechanism (qval1.87E-2)', 'GO:0022890:inorganic cation transmembrane transporter activity (qval2.84E-2)', 'GO:0015318:inorganic molecular entity transmembrane transporter activity (qval4.18E-2)', 'GO:0005215:transporter activity (qval3.98E-2)', 'GO:0008324:cation transmembrane transporter activity (qval4.86E-2)', 'GO:0004129:cytochrome-c oxidase activity (qval5.34E-2)', 'GO:0016676:oxidoreductase activity, acting on a heme group of donors, oxygen as acceptor (qval4.96E-2)', 'GO:0015002:heme-copper terminal oxidase activity (qval4.63E-2)', 'GO:0016675:oxidoreductase activity, acting on a heme group of donors (qval5.08E-2)', 'GO:0008373:sialyltransferase activity (qval5.56E-2)', 'GO:0055131:C3HC4-type RING finger domain binding (qval7.7E-2)', 'GO:0003836:beta-galactoside (CMP) alpha-2,3-sialyltransferase activity (qval7.29E-2)', 'GO:0042626:ATPase activity, coupled to transmembrane movement of substances (qval8.18E-2)', 'GO:0022857:transmembrane transporter activity (qval8.73E-2)', 'GO:0043492:ATPase activity, coupled to movement of substances (qval8.42E-2)', 'GO:0015399:primary active transmembrane transporter activity (qval8.74E-2)', 'GO:0015405:P-P-bond-hydrolysis-driven transmembrane transporter activity (qval8.38E-2)', 'GO:0017075:syntaxin-1 binding (qval8.12E-2)', 'GO:0032050:clathrin heavy chain binding (qval7.97E-2)', 'GO:0005488:binding (qval8.79E-2)', 'GO:0000149:SNARE binding (qval8.74E-2)', 'GO:0042623:ATPase activity, coupled (qval9.25E-2)', 'GO:0015075:ion transmembrane transporter activity (qval9.59E-2)', 'GO:0005515:protein binding (qval1.22E-1)', 'GO:0016887:ATPase activity (qval1.25E-1)']</t>
        </is>
      </c>
      <c r="X21" s="3">
        <f>hyperlink("https://spiral.technion.ac.il/results/MTAwMDA2Ng==/20/GOResultsCOMPONENT","link")</f>
        <v/>
      </c>
      <c r="Y21" t="inlineStr">
        <is>
          <t>['GO:0044455:mitochondrial membrane part (qval5.37E-12)', 'GO:0098800:inner mitochondrial membrane protein complex (qval6.99E-11)', 'GO:0043209:myelin sheath (qval1E-10)', 'GO:0044444:cytoplasmic part (qval2.03E-8)', 'GO:0031966:mitochondrial membrane (qval1.08E-7)', 'GO:0043226:organelle (qval1.5E-7)', 'GO:0044429:mitochondrial part (qval2.27E-7)', 'GO:0005739:mitochondrion (qval2.85E-7)', 'GO:0098798:mitochondrial protein complex (qval2.7E-7)', 'GO:0043229:intracellular organelle (qval3.04E-7)', 'GO:0019866:organelle inner membrane (qval2.86E-7)', 'GO:0031090:organelle membrane (qval5.79E-7)', 'GO:0005743:mitochondrial inner membrane (qval6.75E-7)', 'GO:0044424:intracellular part (qval1.14E-6)', 'GO:0045259:proton-transporting ATP synthase complex (qval1.81E-6)', 'GO:0005753:mitochondrial proton-transporting ATP synthase complex (qval1.7E-6)', 'GO:0043227:membrane-bounded organelle (qval1.95E-6)', 'GO:0044422:organelle part (qval2.59E-6)', 'GO:0044446:intracellular organelle part (qval6.42E-6)', 'GO:0098803:respiratory chain complex (qval9.68E-6)', 'GO:0098796:membrane protein complex (qval1.93E-5)', 'GO:0098793:presynapse (qval4.41E-5)', 'GO:0070469:respiratory chain (qval4.54E-5)', 'GO:0016469:proton-transporting two-sector ATPase complex (qval9.63E-5)', 'GO:0043231:intracellular membrane-bounded organelle (qval1.3E-4)', 'GO:0048787:presynaptic active zone membrane (qval1.53E-4)', 'GO:0008021:synaptic vesicle (qval4.2E-4)', 'GO:0044464:cell part (qval4.5E-4)', 'GO:0070069:cytochrome complex (qval7.03E-4)', 'GO:0099503:secretory vesicle (qval8.69E-4)', 'GO:0097060:synaptic membrane (qval9.82E-4)', 'GO:1990204:oxidoreductase complex (qval9.69E-4)', 'GO:0070382:exocytic vesicle (qval9.85E-4)', 'GO:0044456:synapse part (qval1.73E-3)', 'GO:0043679:axon terminus (qval3.6E-3)', 'GO:0030133:transport vesicle (qval4.62E-3)', 'GO:0045271:respiratory chain complex I (qval4.53E-3)', 'GO:0005747:mitochondrial respiratory chain complex I (qval4.41E-3)', 'GO:0030964:NADH dehydrogenase complex (qval4.3E-3)', 'GO:0016020:membrane (qval5.57E-3)', 'GO:0044306:neuron projection terminus (qval7.9E-3)', 'GO:0032991:protein-containing complex (qval8.3E-3)', 'GO:0070032:synaptobrevin 2-SNAP-25-syntaxin-1a-complexin I complex (qval8.28E-3)', 'GO:0044425:membrane part (qval1.31E-2)', 'GO:1902494:catalytic complex (qval1.28E-2)', 'GO:0098833:presynaptic endocytic zone (qval1.29E-2)', 'GO:0000275:mitochondrial proton-transporting ATP synthase complex, catalytic core F(1) (qval1.26E-2)', 'GO:0045202:synapse (qval1.52E-2)', 'GO:0097458:neuron part (qval1.75E-2)', 'GO:0045261:proton-transporting ATP synthase complex, catalytic core F(1) (qval1.77E-2)', 'GO:0031968:organelle outer membrane (qval2.07E-2)', 'GO:0019867:outer membrane (qval2.03E-2)', 'GO:0043005:neuron projection (qval2E-2)', 'GO:0005681:spliceosomal complex (qval2.45E-2)', 'GO:0045275:respiratory chain complex III (qval2.98E-2)', 'GO:0005750:mitochondrial respiratory chain complex III (qval2.92E-2)', 'GO:0098794:postsynapse (qval2.99E-2)', 'GO:0033267:axon part (qval3.19E-2)', 'GO:0120025:plasma membrane bounded cell projection (qval3.27E-2)']</t>
        </is>
      </c>
      <c r="Z21" t="inlineStr">
        <is>
          <t>[{4, 36, 6, 7, 11, 12, 16, 20, 22, 23, 28, 29, 30}, {2, 35, 5, 8, 14, 17, 19, 24, 25}]</t>
        </is>
      </c>
    </row>
    <row r="22">
      <c r="A22" s="1" t="n">
        <v>21</v>
      </c>
      <c r="B22" t="n">
        <v>37560</v>
      </c>
      <c r="C22" t="n">
        <v>917</v>
      </c>
      <c r="D22" t="n">
        <v>37</v>
      </c>
      <c r="E22" t="n">
        <v>498</v>
      </c>
      <c r="F22" t="n">
        <v>259</v>
      </c>
      <c r="G22" t="n">
        <v>10</v>
      </c>
      <c r="H22" t="n">
        <v>1332</v>
      </c>
      <c r="I22" t="n">
        <v>21</v>
      </c>
      <c r="J22" s="2" t="n">
        <v>-459.4433805011747</v>
      </c>
      <c r="K22" t="n">
        <v>0.6900655593423543</v>
      </c>
      <c r="L22" t="inlineStr">
        <is>
          <t>1110008P14Rik,1810043G02Rik,2900064F13Rik,3110039M20Rik,4930456G14Rik,5730559C18Rik,Aak1,Abi3bp,Acap3,Acly,Actb,Actr2,Adam22,Add2,Adgrb2,Ak1,Ak4,Ak5,Akap6,Akirin2,Aldoa,Anks1b,Ano3,Ap1s1,Ap2m1,Apbb1,Arf3,Arhgap32,Arhgef7,Arhgef9,Armc8,Armcx2,Arpc3,Arpp19,Arpp21,Atl1,Atp1a1,Atp1b1,Atp5b,Atp5d,Atp5l,Atp6ap2,Atp6v0a1,Atp6v0b,Atp6v1c1,Atp6v1d,Atp6v1e1,Atp6v1f,Atp6v1g2,Atrx,Atxn1,Azin1,B3gat3,B4galt6,B4gat1,Baiap2,Brk1,Bsn,C2cd2l,Cacnb1,Cadm2,Cadm3,Cadps,Calm1,Calm2,Calm3,Camk4,Cap2,Cck,Cdk5r1,Cdk5r2,Celf2,Celf3,Celf5,Celsr2,Chgb,Chmp4c,Chn1,Chrd,Chst1,Ckmt1,Clip1,Clpx,Clstn1,Clta,Cltc,Cntn1,Commd4,Comtd1,Cox14,Cox7a2,Cox7c,Cplx2,Cpne4,Crem,Crip2,Crls1,Crym,Csnk1a1,Cx3cl1,Cyfip2,Cyp46a1,D430041D05Rik,Dclk1,Ddx5,Dgkz,Diras2,Dlg2,Dlg4,Dmtn,Dnaja2,Dnajc30,Dnm1,Dpysl2,Dusp14,Dync1i1,Dynll1,Dynlrb1,Eftud2,Egr1,Eif1,Eif1a,Eif4a1,Eif5a,Elmod1,Eloc,Enc1,Eno2,Enpp5,Ensa,Epn1,Erh,Fabp3,Fam160a1,Fam20a,Fam49a,Fam49b,Fam69b,Fam92a,Fbxw11,Fkbp1a,Flot1,Fmnl1,Fmr1,Fnbp1l,Foxr2,Frrs1l,Gabbr1,Gabra1,Gabra4,Gabrg2,Galnt18,Galnt9,Gas7,Gda,Gfra4,Gls,Gm10080,Gm10123,Gm10221,Gm10419,Gm11450,Gm12067,Gm12728,Gm13127,Gm13750,Gm14539,Gm14630,Gm15820,Gm21964,Gm26841,Gm3244,Gm34882,Gm37621,Gm37923,Gm37969,Gm42440,Gm42608,Gm45176,Gm45738,Gm4799,Gm5177,Gm5575,Gm5883,Gm5915,Gm6061,Gm6062,Gm6788,Gm6946,Gm6990,Gm7191,Gm8245,Gm8604,Gnb1,Gnb2,Gng13,Gng2,Gng3,Gpm6a,Gpr26,Grasp,Gria2,Gria3,Grin2a,Grina,Gsk3a,Gucy1b3,Herc1,Herc3,Hint1,Hivep2,Hk1,Hmgcr,Hnf4a,Hnrnpa1l2-ps,Hnrnpk,Homer1,Hoxb8,Hprt,Hs3st4,Hspa12a,Icam5,Ids,Ikbkap,Il34,Ipo9,Islr2,Itpka,Jph3,Kalrn,Kcnab1,Kcnb1,Kcnh1,Kcnip2,Kcnj3,Khdrbs3,Kifap3,Kifc2,Klc1,Klf10,Kpna1,Ldha,Lpcat4,Lpgat1,Lrp8,Lrrc4c,Lrrc7,Lrrc8b,Lsm14b,Lztr1,Map1b,Map2k1,Map2k4,Mapk10,Mapk8ip3,Mapre3,Mboat7,Mcu,Mef2a,Meg3,Mff,Mical2,Mllt11,Mmd,Mmp17,Mpp2,Mpped1,Mrps33,Mtch1,Mtf2,Mtfp1,Mtpn,Myl12b,Naa35,Nap1l1,Napa,Napb,Ncald,Ncdn,Nck2,Nckap1,Ndfip2,Ndrg4,Ndufa4,Nell2,Neto1,Neurod6,Nipa2,Nisch,Nkiras1,Npas2,Npdc1,Nptn,Nptx1,Nr4a1,Nrxn1,Nrxn3,Nsf,Nsg2,Nsmaf,Numbl,Ociad1,Ola1,Olfm1,Olfm2,Olfr195,Opcml,Oscar,Otub1,Oxr1,Pak1,Park7,Pcdh1,Pcmt1,Pcsk2,Pde1a,Pdha1,Perm1,Pex5,Pfn2,Pgbd5,Pgm2l1,Phf24,Pip4k2c,Pip5k1c,Pja2,Pld3,Plk2,Plppr2,Plppr4,Plxna1,Polr2c,Ppfia2,Ppm1e,Ppp1ca,Ppp3ca,Ppp3cb,Ppp3r1,Prickle1,Prkar1b,Prkcb,Prkce,Prnp,Prrt1,Psap,Psd,Psma5,Psma6,Ptk2b,Ptms,Ptpn5,Ptprj,Ptprn,R3hdm4,RP23-421N20.4,RP23-55G19.3,Rab15,Rab2a,Rab5a,Rab6a,Rab6b,Rad23b,Ran,Rap1gap2,Rap1gds1,Rap2a,Rasgef1a,Rasgrp1,Rbbp7,Rbfox2,Rbp4,Reps2,Rgn,Rgs4,Rhbdf2,Rnf11,Rnf112,Rnf126,Rnf44,Rock2,Rpe65,Rpl15,Rprd1a,Rtn1,Rtn3,Rundc3a,Rusc2,Ryr2,Satb2,Sbno1,Scg5,Scn1b,Scn3a,Sec22b,Sept3,Serinc1,Sez6l,Sgsm1,Sh3bgrl3,Sh3gl2,Skp1a,Slc17a7,Slc22a17,Slc25a22,Slc2a3,Slc30a3,Slc39a10,Slc4a10,Slc6a17,Slitrk1,Slmap,Smad2,Smarcd1,Smim13,Smu1,Snap25,Snap47,Snap91,Snca,Sncb,Snhg11,Snrpd2,Snrpn,Snx10,Spcs3,Spin1,Spock1,Sptan1,Srebf2,Srpk2,Stac2,Stmn1,Stmn3,Strip1,Stx1a,Stxbp1,Sub1,Sv2b,Syn1,Syn2,Syngr1,Syngr3,Synj1,Syp,Syt1,Syt13,Syt5,Syt7,Taf10,Tbr1,Tceal3,Tceal5,Tcf25,Tfdp1,Thy1,Timm8b,Tmem198,Tmem38a,Tmsb10,Tmsb4x,Tpbg,Tpm1,Trim9,Tspan13,Ttc9b,Tuba4a,Tubb3,Tubb5,Ubb,Ube2d3,Ube2e2,Ube2ql1,Ube3c,Uchl1,Umad1,Unc13a,Unc80,Uqcrq,Usmg5,Usp19,Usp32,Vamp2,Vgf,Vopp1,Vps50,Vsnl1,Wasf1,Wdfy3,Wdr82,Yrdc,Ythdf3,Ywhag,Ywhaz,Zbtb18,Zfand5,Zfp365,Zfp639,Zfyve9</t>
        </is>
      </c>
      <c r="M22" t="inlineStr">
        <is>
          <t>[(3, 2), (3, 25), (3, 35), (6, 2), (6, 25), (6, 35), (9, 2), (9, 25), (9, 35), (10, 2), (10, 25), (10, 35), (13, 2), (13, 25), (13, 35), (14, 2), (14, 25), (14, 35), (33, 2), (33, 25), (33, 35)]</t>
        </is>
      </c>
      <c r="N22" t="n">
        <v>6266</v>
      </c>
      <c r="O22" t="n">
        <v>0.75</v>
      </c>
      <c r="P22" t="n">
        <v>0.95</v>
      </c>
      <c r="Q22" t="n">
        <v>3</v>
      </c>
      <c r="R22" t="n">
        <v>10000</v>
      </c>
      <c r="S22" t="inlineStr">
        <is>
          <t>03/03/2024, 14:22:44</t>
        </is>
      </c>
      <c r="T22" s="3">
        <f>hyperlink("https://spiral.technion.ac.il/results/MTAwMDA2Ng==/21/GOResultsPROCESS","link")</f>
        <v/>
      </c>
      <c r="U22" t="inlineStr">
        <is>
          <t>['GO:0051049:regulation of transport (qval8.36E-24)', 'GO:0051179:localization (qval9.74E-24)', 'GO:0050804:modulation of chemical synaptic transmission (qval1.8E-22)', 'GO:0099177:regulation of trans-synaptic signaling (qval1.49E-22)', 'GO:0065008:regulation of biological quality (qval2.4E-21)', 'GO:0006810:transport (qval2.11E-20)', 'GO:0051234:establishment of localization (qval1.31E-19)', 'GO:0051641:cellular localization (qval2.9E-19)', 'GO:0032879:regulation of localization (qval3.09E-19)', 'GO:0051649:establishment of localization in cell (qval3.93E-19)', 'GO:0098693:regulation of synaptic vesicle cycle (qval1.29E-18)', 'GO:0051128:regulation of cellular component organization (qval2.03E-15)', 'GO:0048167:regulation of synaptic plasticity (qval3.56E-15)', 'GO:0060341:regulation of cellular localization (qval3.33E-15)', 'GO:0099003:vesicle-mediated transport in synapse (qval4.05E-15)', 'GO:0046907:intracellular transport (qval1.49E-14)', 'GO:0023051:regulation of signaling (qval5.01E-14)', 'GO:0010646:regulation of cell communication (qval2.03E-13)', 'GO:0050794:regulation of cellular process (qval1.14E-12)', 'GO:0099643:signal release from synapse (qval1.52E-12)', 'GO:0017158:regulation of calcium ion-dependent exocytosis (qval2.94E-12)', 'GO:0050789:regulation of biological process (qval3.49E-12)', 'GO:0016043:cellular component organization (qval4.09E-12)', 'GO:0071840:cellular component organization or biogenesis (qval4.06E-12)', 'GO:0060627:regulation of vesicle-mediated transport (qval4.67E-12)', 'GO:0065007:biological regulation (qval5.4E-12)', 'GO:0120035:regulation of plasma membrane bounded cell projection organization (qval3.27E-11)', 'GO:0032940:secretion by cell (qval3.8E-11)', 'GO:0048488:synaptic vesicle endocytosis (qval4.14E-11)', 'GO:0140238:presynaptic endocytosis (qval4E-11)', 'GO:0031344:regulation of cell projection organization (qval4.55E-11)', 'GO:0051050:positive regulation of transport (qval4.73E-11)', 'GO:0120039:plasma membrane bounded cell projection morphogenesis (qval6.16E-11)', 'GO:0008104:protein localization (qval9.34E-11)', 'GO:0048858:cell projection morphogenesis (qval1.04E-10)', 'GO:0030030:cell projection organization (qval1.04E-10)', 'GO:0023061:signal release (qval1.22E-10)', 'GO:1903530:regulation of secretion by cell (qval1.19E-10)', 'GO:0032990:cell part morphogenesis (qval1.41E-10)', 'GO:0050806:positive regulation of synaptic transmission (qval1.45E-10)', 'GO:0033036:macromolecule localization (qval1.56E-10)', 'GO:0048812:neuron projection morphogenesis (qval1.6E-10)', 'GO:0016192:vesicle-mediated transport (qval1.67E-10)', 'GO:0017156:calcium ion regulated exocytosis (qval1.91E-10)', 'GO:0001505:regulation of neurotransmitter levels (qval3.12E-10)', 'GO:0048168:regulation of neuronal synaptic plasticity (qval3.11E-10)', 'GO:0034762:regulation of transmembrane transport (qval3.94E-10)', 'GO:0017157:regulation of exocytosis (qval7.72E-10)', 'GO:0045055:regulated exocytosis (qval8.37E-10)', 'GO:0046903:secretion (qval8.33E-10)', 'GO:0043269:regulation of ion transport (qval8.83E-10)', 'GO:0048522:positive regulation of cellular process (qval9.21E-10)', 'GO:0099537:trans-synaptic signaling (qval9.81E-10)', 'GO:0097479:synaptic vesicle localization (qval1.13E-9)', 'GO:0007610:behavior (qval1.42E-9)', 'GO:0099536:synaptic signaling (qval1.47E-9)', 'GO:0032409:regulation of transporter activity (qval1.58E-9)', 'GO:0048518:positive regulation of biological process (qval1.59E-9)', 'GO:1903305:regulation of regulated secretory pathway (qval1.59E-9)', 'GO:1904062:regulation of cation transmembrane transport (qval2.14E-9)', 'GO:0051668:localization within membrane (qval2.18E-9)', 'GO:0010975:regulation of neuron projection development (qval2.85E-9)', 'GO:0051648:vesicle localization (qval3.17E-9)', 'GO:0098916:anterograde trans-synaptic signaling (qval3.72E-9)', 'GO:0007268:chemical synaptic transmission (qval3.66E-9)', 'GO:0051046:regulation of secretion (qval3.74E-9)', 'GO:0044087:regulation of cellular component biogenesis (qval3.71E-9)', 'GO:0034765:regulation of ion transmembrane transport (qval5.07E-9)', 'GO:0032271:regulation of protein polymerization (qval5.92E-9)', 'GO:0035418:protein localization to synapse (qval5.87E-9)', 'GO:0043254:regulation of protein complex assembly (qval1.28E-8)', 'GO:0022898:regulation of transmembrane transporter activity (qval1.39E-8)', 'GO:0050808:synapse organization (qval1.37E-8)', 'GO:0006887:exocytosis (qval1.48E-8)', 'GO:0051130:positive regulation of cellular component organization (qval1.78E-8)', 'GO:0099072:regulation of postsynaptic membrane neurotransmitter receptor levels (qval1.8E-8)', 'GO:2000300:regulation of synaptic vesicle exocytosis (qval2.19E-8)', 'GO:0016079:synaptic vesicle exocytosis (qval2.22E-8)', 'GO:0098657:import into cell (qval2.28E-8)', 'GO:0051960:regulation of nervous system development (qval2.57E-8)', 'GO:0032386:regulation of intracellular transport (qval2.6E-8)', 'GO:0140029:exocytic process (qval2.61E-8)', 'GO:0006836:neurotransmitter transport (qval2.67E-8)', 'GO:0009987:cellular process (qval3.1E-8)', 'GO:0023052:signaling (qval3.16E-8)', 'GO:1902803:regulation of synaptic vesicle transport (qval3.68E-8)', 'GO:0045664:regulation of neuron differentiation (qval3.87E-8)', 'GO:0007267:cell-cell signaling (qval4.08E-8)', 'GO:0051640:organelle localization (qval4.07E-8)', 'GO:0006897:endocytosis (qval5.53E-8)', 'GO:0065009:regulation of molecular function (qval5.83E-8)', 'GO:0032412:regulation of ion transmembrane transporter activity (qval1.17E-7)', 'GO:0031503:protein-containing complex localization (qval1.33E-7)', 'GO:1903421:regulation of synaptic vesicle recycling (qval1.36E-7)', 'GO:0051588:regulation of neurotransmitter transport (qval1.4E-7)', 'GO:0051650:establishment of vesicle localization (qval1.69E-7)', 'GO:0046928:regulation of neurotransmitter secretion (qval1.67E-7)', 'GO:2001257:regulation of cation channel activity (qval2.99E-7)', 'GO:0048489:synaptic vesicle transport (qval3.21E-7)', 'GO:0097480:establishment of synaptic vesicle localization (qval3.18E-7)', 'GO:0042391:regulation of membrane potential (qval3.19E-7)', 'GO:0045184:establishment of protein localization (qval3.41E-7)', 'GO:0097120:receptor localization to synapse (qval3.68E-7)', 'GO:0050767:regulation of neurogenesis (qval4.55E-7)', 'GO:1903169:regulation of calcium ion transmembrane transport (qval6.16E-7)', 'GO:0006796:phosphate-containing compound metabolic process (qval6.74E-7)', 'GO:1902903:regulation of supramolecular fiber organization (qval7.63E-7)', 'GO:0016082:synaptic vesicle priming (qval8.39E-7)', 'GO:0006996:organelle organization (qval8.93E-7)', 'GO:0060284:regulation of cell development (qval1.01E-6)', 'GO:0006793:phosphorus metabolic process (qval1.11E-6)', 'GO:0110053:regulation of actin filament organization (qval1.19E-6)', 'GO:0032989:cellular component morphogenesis (qval1.44E-6)', 'GO:1902600:proton transmembrane transport (qval1.44E-6)', 'GO:0051656:establishment of organelle localization (qval1.87E-6)', 'GO:0022604:regulation of cell morphogenesis (qval1.86E-6)', 'GO:0098660:inorganic ion transmembrane transport (qval1.93E-6)', 'GO:0023056:positive regulation of signaling (qval2.51E-6)', 'GO:0006886:intracellular protein transport (qval2.56E-6)', 'GO:0007154:cell communication (qval2.71E-6)', 'GO:0044089:positive regulation of cellular component biogenesis (qval2.72E-6)', 'GO:1900242:regulation of synaptic vesicle endocytosis (qval2.73E-6)', 'GO:0007269:neurotransmitter secretion (qval2.77E-6)', 'GO:0048878:chemical homeostasis (qval3.53E-6)', 'GO:0051493:regulation of cytoskeleton organization (qval3.63E-6)', 'GO:0030833:regulation of actin filament polymerization (qval3.75E-6)', 'GO:1900449:regulation of glutamate receptor signaling pathway (qval3.73E-6)', 'GO:0015031:protein transport (qval4.11E-6)', 'GO:0010647:positive regulation of cell communication (qval4.16E-6)', 'GO:0022607:cellular component assembly (qval4.14E-6)', 'GO:0050801:ion homeostasis (qval4.75E-6)', 'GO:0048169:regulation of long-term neuronal synaptic plasticity (qval4.84E-6)', 'GO:0042592:homeostatic process (qval5.2E-6)', 'GO:0050807:regulation of synapse organization (qval5.17E-6)', 'GO:0007399:nervous system development (qval6.19E-6)', 'GO:0051962:positive regulation of nervous system development (qval6.23E-6)', 'GO:0010976:positive regulation of neuron projection development (qval7.13E-6)', 'GO:0031346:positive regulation of cell projection organization (qval7.64E-6)', 'GO:0009150:purine ribonucleotide metabolic process (qval7.91E-6)', 'GO:0044093:positive regulation of molecular function (qval8.07E-6)', 'GO:0033043:regulation of organelle organization (qval8.39E-6)', 'GO:0007626:locomotory behavior (qval8.91E-6)', 'GO:0015833:peptide transport (qval9.27E-6)', 'GO:0007611:learning or memory (qval9.22E-6)', 'GO:0034613:cellular protein localization (qval9.48E-6)', 'GO:0043933:protein-containing complex subunit organization (qval1.02E-5)', 'GO:0010959:regulation of metal ion transport (qval1.06E-5)', 'GO:0032970:regulation of actin filament-based process (qval1.08E-5)', 'GO:0050769:positive regulation of neurogenesis (qval1.13E-5)', 'GO:0070727:cellular macromolecule localization (qval1.24E-5)', 'GO:0072657:protein localization to membrane (qval1.26E-5)', 'GO:0051279:regulation of release of sequestered calcium ion into cytosol (qval1.36E-5)', 'GO:0008064:regulation of actin polymerization or depolymerization (qval1.41E-5)', 'GO:0071241:cellular response to inorganic substance (qval1.53E-5)', 'GO:1902905:positive regulation of supramolecular fiber organization (qval1.52E-5)', 'GO:0098662:inorganic cation transmembrane transport (qval1.62E-5)', 'GO:0032273:positive regulation of protein polymerization (qval1.64E-5)', 'GO:0010817:regulation of hormone levels (qval1.66E-5)', 'GO:0042886:amide transport (qval1.7E-5)', 'GO:0051495:positive regulation of cytoskeleton organization (qval1.72E-5)', 'GO:0030832:regulation of actin filament length (qval1.72E-5)', 'GO:0006163:purine nucleotide metabolic process (qval1.8E-5)', 'GO:0045666:positive regulation of neuron differentiation (qval2.05E-5)', 'GO:0006811:ion transport (qval2.06E-5)', 'GO:0009167:purine ribonucleoside monophosphate metabolic process (qval2.07E-5)', 'GO:0009259:ribonucleotide metabolic process (qval2.09E-5)', 'GO:0065003:protein-containing complex assembly (qval2.09E-5)', 'GO:0009126:purine nucleoside monophosphate metabolic process (qval2.23E-5)', 'GO:0032880:regulation of protein localization (qval2.28E-5)', 'GO:0034220:ion transmembrane transport (qval2.51E-5)', 'GO:0046034:ATP metabolic process (qval2.64E-5)', 'GO:1903539:protein localization to postsynaptic membrane (qval2.66E-5)', 'GO:0120036:plasma membrane bounded cell projection organization (qval2.64E-5)', 'GO:0072521:purine-containing compound metabolic process (qval3.02E-5)', 'GO:0010720:positive regulation of cell development (qval3.15E-5)', 'GO:0071248:cellular response to metal ion (qval3.35E-5)', 'GO:0030100:regulation of endocytosis (qval3.56E-5)', 'GO:0032502:developmental process (qval3.74E-5)', 'GO:0032956:regulation of actin cytoskeleton organization (qval4.04E-5)', 'GO:1990778:protein localization to cell periphery (qval4.13E-5)', 'GO:0048259:regulation of receptor-mediated endocytosis (qval4.24E-5)', 'GO:0090087:regulation of peptide transport (qval4.31E-5)', 'GO:0010522:regulation of calcium ion transport into cytosol (qval4.3E-5)', 'GO:0009205:purine ribonucleoside triphosphate metabolic process (qval4.54E-5)', 'GO:0019693:ribose phosphate metabolic process (qval4.6E-5)', 'GO:0009161:ribonucleoside monophosphate metabolic process (qval5.34E-5)', 'GO:0050890:cognition (qval5.35E-5)', 'GO:0010038:response to metal ion (qval5.36E-5)', 'GO:1903532:positive regulation of secretion by cell (qval5.59E-5)', 'GO:0009199:ribonucleoside triphosphate metabolic process (qval5.79E-5)', 'GO:0002090:regulation of receptor internalization (qval5.91E-5)', 'GO:0051239:regulation of multicellular organismal process (qval6.06E-5)', 'GO:0051924:regulation of calcium ion transport (qval6.27E-5)', 'GO:0098655:cation transmembrane transport (qval6.59E-5)', 'GO:0009144:purine nucleoside triphosphate metabolic process (qval8.07E-5)', 'GO:0007409:axonogenesis (qval8.03E-5)', 'GO:0060078:regulation of postsynaptic membrane potential (qval8.47E-5)', 'GO:0048278:vesicle docking (qval8.42E-5)', 'GO:0010769:regulation of cell morphogenesis involved in differentiation (qval9.88E-5)', 'GO:2000463:positive regulation of excitatory postsynaptic potential (qval9.95E-5)', 'GO:0015672:monovalent inorganic cation transport (qval1E-4)', 'GO:0006812:cation transport (qval1E-4)', 'GO:0009123:nucleoside monophosphate metabolic process (qval1.02E-4)', 'GO:0031334:positive regulation of protein complex assembly (qval1.07E-4)', 'GO:0099175:regulation of postsynapse organization (qval1.09E-4)', 'GO:0010035:response to inorganic substance (qval1.25E-4)', 'GO:0010638:positive regulation of organelle organization (qval1.28E-4)', 'GO:1901019:regulation of calcium ion transmembrane transporter activity (qval1.37E-4)', 'GO:0071705:nitrogen compound transport (qval1.46E-4)', 'GO:0048583:regulation of response to stimulus (qval1.52E-4)', 'GO:0032535:regulation of cellular component size (qval1.54E-4)', 'GO:0045956:positive regulation of calcium ion-dependent exocytosis (qval1.54E-4)', 'GO:0010807:regulation of synaptic vesicle priming (qval1.64E-4)', 'GO:0016050:vesicle organization (qval1.67E-4)', 'GO:0051952:regulation of amine transport (qval1.93E-4)', 'GO:0051223:regulation of protein transport (qval1.94E-4)', 'GO:0070201:regulation of establishment of protein localization (qval2.28E-4)', 'GO:0051240:positive regulation of multicellular organismal process (qval2.31E-4)', 'GO:0009141:nucleoside triphosphate metabolic process (qval2.47E-4)', 'GO:0006928:movement of cell or subcellular component (qval2.62E-4)', 'GO:0035493:SNARE complex assembly (qval2.67E-4)', 'GO:0048813:dendrite morphogenesis (qval2.69E-4)', 'GO:0035556:intracellular signal transduction (qval2.82E-4)', 'GO:0009117:nucleotide metabolic process (qval3.16E-4)', 'GO:0043085:positive regulation of catalytic activity (qval3.4E-4)', 'GO:0019637:organophosphate metabolic process (qval3.45E-4)', 'GO:0055080:cation homeostasis (qval3.56E-4)', 'GO:0050793:regulation of developmental process (qval3.66E-4)', 'GO:0051282:regulation of sequestering of calcium ion (qval4.04E-4)', 'GO:0006753:nucleoside phosphate metabolic process (qval4.11E-4)', 'GO:0007018:microtubule-based movement (qval4.11E-4)', 'GO:0032272:negative regulation of protein polymerization (qval4.83E-4)', 'GO:0140056:organelle localization by membrane tethering (qval4.81E-4)', 'GO:1902991:regulation of amyloid precursor protein catabolic process (qval4.82E-4)', 'GO:0071702:organic substance transport (qval4.83E-4)', 'GO:0030838:positive regulation of actin filament polymerization (qval5.35E-4)', 'GO:0051047:positive regulation of secretion (qval5.36E-4)', 'GO:0010970:transport along microtubule (qval5.47E-4)', 'GO:0099111:microtubule-based transport (qval5.87E-4)', 'GO:0007010:cytoskeleton organization (qval6.25E-4)', 'GO:0050790:regulation of catalytic activity (qval6.48E-4)', 'GO:0035494:SNARE complex disassembly (qval7.1E-4)', 'GO:0007612:learning (qval7.57E-4)', 'GO:0046883:regulation of hormone secretion (qval7.62E-4)', 'GO:0061024:membrane organization (qval7.59E-4)', 'GO:0055074:calcium ion homeostasis (qval7.86E-4)', 'GO:0090276:regulation of peptide hormone secretion (qval7.96E-4)', 'GO:0022406:membrane docking (qval8.05E-4)', 'GO:0009966:regulation of signal transduction (qval8.23E-4)', 'GO:1903423:positive regulation of synaptic vesicle recycling (qval8.45E-4)', 'GO:0099645:neurotransmitter receptor localization to postsynaptic specialization membrane (qval8.42E-4)', 'GO:0099633:protein localization to postsynaptic specialization membrane (qval8.38E-4)', 'GO:2000026:regulation of multicellular organismal development (qval8.59E-4)', 'GO:0060291:long-term synaptic potentiation (qval8.77E-4)', 'GO:0030705:cytoskeleton-dependent intracellular transport (qval8.81E-4)', 'GO:0072507:divalent inorganic cation homeostasis (qval8.88E-4)', 'GO:0090407:organophosphate biosynthetic process (qval9.26E-4)', 'GO:0099601:regulation of neurotransmitter receptor activity (qval9.28E-4)', 'GO:0055086:nucleobase-containing small molecule metabolic process (qval9.8E-4)', 'GO:0019725:cellular homeostasis (qval1.02E-3)', 'GO:0050433:regulation of catecholamine secretion (qval1.04E-3)', 'GO:0007416:synapse assembly (qval1.03E-3)', 'GO:0090066:regulation of anatomical structure size (qval1.1E-3)', 'GO:0043624:cellular protein complex disassembly (qval1.1E-3)', 'GO:0030003:cellular cation homeostasis (qval1.1E-3)', 'GO:0001956:positive regulation of neurotransmitter secretion (qval1.11E-3)', 'GO:0098771:inorganic ion homeostasis (qval1.12E-3)', 'GO:0055082:cellular chemical homeostasis (qval1.25E-3)', 'GO:0007215:glutamate receptor signaling pathway (qval1.27E-3)', 'GO:0051592:response to calcium ion (qval1.29E-3)', 'GO:0009653:anatomical structure morphogenesis (qval1.29E-3)', 'GO:0042221:response to chemical (qval1.28E-3)', 'GO:0031333:negative regulation of protein complex assembly (qval1.33E-3)', 'GO:0032781:positive regulation of ATPase activity (qval1.49E-3)', 'GO:0060314:regulation of ryanodine-sensitive calcium-release channel activity (qval1.53E-3)', 'GO:0098815:modulation of excitatory postsynaptic potential (qval1.6E-3)', 'GO:0006873:cellular ion homeostasis (qval1.68E-3)', 'GO:0070887:cellular response to chemical stimulus (qval1.71E-3)', 'GO:0014059:regulation of dopamine secretion (qval1.73E-3)', 'GO:0055085:transmembrane transport (qval1.81E-3)', 'GO:0048731:system development (qval1.85E-3)', 'GO:0045595:regulation of cell differentiation (qval1.84E-3)', 'GO:2001023:regulation of response to drug (qval1.98E-3)', 'GO:0051932:synaptic transmission, GABAergic (qval2.01E-3)', 'GO:0030036:actin cytoskeleton organization (qval2.16E-3)', 'GO:0030029:actin filament-based process (qval2.16E-3)', 'GO:0019220:regulation of phosphate metabolic process (qval2.16E-3)', 'GO:0051174:regulation of phosphorus metabolic process (qval2.19E-3)', 'GO:0071277:cellular response to calcium ion (qval2.35E-3)', 'GO:0072503:cellular divalent inorganic cation homeostasis (qval2.4E-3)', 'GO:0055065:metal ion homeostasis (qval2.59E-3)', 'GO:0048172:regulation of short-term neuronal synaptic plasticity (qval2.6E-3)', 'GO:0060998:regulation of dendritic spine development (qval2.77E-3)', 'GO:0006874:cellular calcium ion homeostasis (qval2.85E-3)', 'GO:0051345:positive regulation of hydrolase activity (qval2.85E-3)', 'GO:0022603:regulation of anatomical structure morphogenesis (qval2.99E-3)', 'GO:0009142:nucleoside triphosphate biosynthetic process (qval3E-3)', 'GO:0043462:regulation of ATPase activity (qval3.18E-3)', 'GO:0030837:negative regulation of actin filament polymerization (qval3.17E-3)', 'GO:0050796:regulation of insulin secretion (qval3.27E-3)', 'GO:0030534:adult behavior (qval3.25E-3)', 'GO:0019722:calcium-mediated signaling (qval3.28E-3)', 'GO:0043270:positive regulation of ion transport (qval3.29E-3)', 'GO:0016310:phosphorylation (qval3.45E-3)', 'GO:1905475:regulation of protein localization to membrane (qval4.06E-3)', 'GO:0010770:positive regulation of cell morphogenesis involved in differentiation (qval4.05E-3)', 'GO:0031338:regulation of vesicle fusion (qval4.05E-3)', 'GO:1904427:positive regulation of calcium ion transmembrane transport (qval4.49E-3)', 'GO:0051246:regulation of protein metabolic process (qval4.5E-3)', 'GO:0042325:regulation of phosphorylation (qval4.58E-3)', 'GO:0006875:cellular metal ion homeostasis (qval4.77E-3)', 'GO:0044057:regulation of system process (qval4.89E-3)', 'GO:0045921:positive regulation of exocytosis (qval5.17E-3)', 'GO:0032984:protein-containing complex disassembly (qval5.16E-3)', 'GO:1900244:positive regulation of synaptic vesicle endocytosis (qval5.2E-3)', 'GO:0048791:calcium ion-regulated exocytosis of neurotransmitter (qval5.19E-3)', 'GO:0031646:positive regulation of neurological system process (qval5.27E-3)', 'GO:0034622:cellular protein-containing complex assembly (qval5.46E-3)', 'GO:0031175:neuron projection development (qval5.5E-3)', 'GO:0050773:regulation of dendrite development (qval5.74E-3)', 'GO:0006898:receptor-mediated endocytosis (qval5.75E-3)', 'GO:0031623:receptor internalization (qval5.81E-3)', 'GO:0051222:positive regulation of protein transport (qval5.8E-3)', 'GO:1901699:cellular response to nitrogen compound (qval6.15E-3)', 'GO:1903533:regulation of protein targeting (qval6.29E-3)', 'GO:0008344:adult locomotory behavior (qval6.84E-3)', 'GO:0031113:regulation of microtubule polymerization (qval7.09E-3)', 'GO:0051954:positive regulation of amine transport (qval7.07E-3)', 'GO:0021819:layer formation in cerebral cortex (qval7.07E-3)', 'GO:0045597:positive regulation of cell differentiation (qval7.65E-3)', 'GO:0002791:regulation of peptide secretion (qval7.9E-3)', 'GO:0070507:regulation of microtubule cytoskeleton organization (qval8.05E-3)', 'GO:0007613:memory (qval8.09E-3)', 'GO:0045859:regulation of protein kinase activity (qval8.2E-3)', 'GO:0008306:associative learning (qval8.37E-3)', 'GO:0060079:excitatory postsynaptic potential (qval8.39E-3)', 'GO:1902003:regulation of amyloid-beta formation (qval8.36E-3)', 'GO:0009152:purine ribonucleotide biosynthetic process (qval8.47E-3)', 'GO:0042493:response to drug (qval8.68E-3)', 'GO:0061001:regulation of dendritic spine morphogenesis (qval8.69E-3)', 'GO:0031399:regulation of protein modification process (qval8.82E-3)', 'GO:0010611:regulation of cardiac muscle hypertrophy (qval9.11E-3)', 'GO:1901698:response to nitrogen compound (qval9.09E-3)', 'GO:0031629:synaptic vesicle fusion to presynaptic active zone membrane (qval9.3E-3)', 'GO:1901021:positive regulation of calcium ion transmembrane transporter activity (qval9.47E-3)', 'GO:0099011:neuronal dense core vesicle exocytosis (qval9.45E-3)', 'GO:0099525:presynaptic dense core vesicle exocytosis (qval9.42E-3)', 'GO:1900271:regulation of long-term synaptic potentiation (qval9.54E-3)', 'GO:0006906:vesicle fusion (qval9.83E-3)', 'GO:0072384:organelle transport along microtubule (qval9.8E-3)', 'GO:0048856:anatomical structure development (qval9.97E-3)', 'GO:0009127:purine nucleoside monophosphate biosynthetic process (qval1.04E-2)', 'GO:0009168:purine ribonucleoside monophosphate biosynthetic process (qval1.04E-2)', 'GO:0014048:regulation of glutamate secretion (qval1.07E-2)', 'GO:0061003:positive regulation of dendritic spine morphogenesis (qval1.06E-2)', 'GO:0050770:regulation of axonogenesis (qval1.07E-2)', 'GO:1904951:positive regulation of establishment of protein localization (qval1.09E-2)', 'GO:0051338:regulation of transferase activity (qval1.09E-2)', 'GO:0031644:regulation of neurological system process (qval1.09E-2)', 'GO:0048814:regulation of dendrite morphogenesis (qval1.12E-2)', 'GO:0014743:regulation of muscle hypertrophy (qval1.15E-2)', 'GO:0007632:visual behavior (qval1.14E-2)', 'GO:0043113:receptor clustering (qval1.15E-2)', 'GO:0000381:regulation of alternative mRNA splicing, via spliceosome (qval1.14E-2)', 'GO:0007017:microtubule-based process (qval1.15E-2)', 'GO:0030001:metal ion transport (qval1.17E-2)', 'GO:0090128:regulation of synapse maturation (qval1.17E-2)', 'GO:0014049:positive regulation of glutamate secretion (qval1.16E-2)', 'GO:0099500:vesicle fusion to plasma membrane (qval1.16E-2)', 'GO:0051247:positive regulation of protein metabolic process (qval1.21E-2)', 'GO:0008088:axo-dendritic transport (qval1.22E-2)', 'GO:0072583:clathrin-dependent endocytosis (qval1.22E-2)', 'GO:0050848:regulation of calcium-mediated signaling (qval1.25E-2)', 'GO:0051051:negative regulation of transport (qval1.26E-2)', 'GO:0009260:ribonucleotide biosynthetic process (qval1.29E-2)', 'GO:0033157:regulation of intracellular protein transport (qval1.3E-2)', 'GO:0006904:vesicle docking involved in exocytosis (qval1.32E-2)', 'GO:0050905:neuromuscular process (qval1.32E-2)', 'GO:0009156:ribonucleoside monophosphate biosynthetic process (qval1.33E-2)', 'GO:0010469:regulation of signaling receptor activity (qval1.37E-2)', 'GO:1901135:carbohydrate derivative metabolic process (qval1.39E-2)', 'GO:0006164:purine nucleotide biosynthetic process (qval1.42E-2)', 'GO:0090174:organelle membrane fusion (qval1.42E-2)', 'GO:2000310:regulation of NMDA receptor activity (qval1.42E-2)', 'GO:0099171:presynaptic modulation of chemical synaptic transmission (qval1.46E-2)', 'GO:0035235:ionotropic glutamate receptor signaling pathway (qval1.45E-2)', 'GO:1901293:nucleoside phosphate biosynthetic process (qval1.45E-2)', 'GO:1990504:dense core granule exocytosis (qval1.45E-2)', 'GO:0051966:regulation of synaptic transmission, glutamatergic (qval1.52E-2)', 'GO:0043549:regulation of kinase activity (qval1.59E-2)', 'GO:0001764:neuron migration (qval1.6E-2)', 'GO:0051056:regulation of small GTPase mediated signal transduction (qval1.61E-2)', 'GO:0009306:protein secretion (qval1.73E-2)', 'GO:0060999:positive regulation of dendritic spine development (qval1.79E-2)', 'GO:0046390:ribose phosphate biosynthetic process (qval1.8E-2)', 'GO:0048268:clathrin coat assembly (qval1.82E-2)', 'GO:0009124:nucleoside monophosphate biosynthetic process (qval1.84E-2)', 'GO:0051173:positive regulation of nitrogen compound metabolic process (qval1.85E-2)', 'GO:0001934:positive regulation of protein phosphorylation (qval1.85E-2)', 'GO:0072522:purine-containing compound biosynthetic process (qval1.87E-2)', 'GO:0090313:regulation of protein targeting to membrane (qval1.9E-2)', 'GO:0032270:positive regulation of cellular protein metabolic process (qval1.9E-2)', 'GO:0051621:regulation of norepinephrine uptake (qval1.91E-2)', 'GO:0021722:superior olivary nucleus maturation (qval1.91E-2)', 'GO:0045937:positive regulation of phosphate metabolic process (qval1.94E-2)', 'GO:0010562:positive regulation of phosphorus metabolic process (qval1.93E-2)', 'GO:0051094:positive regulation of developmental process (qval2.06E-2)', 'GO:0032388:positive regulation of intracellular transport (qval2.15E-2)', 'GO:0010243:response to organonitrogen compound (qval2.15E-2)', 'GO:1903044:protein localization to membrane raft (qval2.16E-2)', 'GO:0098881:exocytic insertion of neurotransmitter receptor to plasma membrane (qval2.15E-2)', 'GO:0098967:exocytic insertion of neurotransmitter receptor to postsynaptic membrane (qval2.15E-2)', 'GO:0035864:response to potassium ion (qval2.14E-2)', 'GO:0035865:cellular response to potassium ion (qval2.14E-2)', 'GO:0001932:regulation of protein phosphorylation (qval2.17E-2)', 'GO:0099590:neurotransmitter receptor internalization (qval2.19E-2)', 'GO:1903307:positive regulation of regulated secretory pathway (qval2.26E-2)', 'GO:0090316:positive regulation of intracellular protein transport (qval2.27E-2)', 'GO:0031325:positive regulation of cellular metabolic process (qval2.34E-2)', 'GO:1902531:regulation of intracellular signal transduction (qval2.4E-2)', 'GO:0031401:positive regulation of protein modification process (qval2.58E-2)', 'GO:0035584:calcium-mediated signaling using intracellular calcium source (qval2.69E-2)', 'GO:1901379:regulation of potassium ion transmembrane transport (qval2.69E-2)', 'GO:0043266:regulation of potassium ion transport (qval2.79E-2)', 'GO:0035308:negative regulation of protein dephosphorylation (qval2.82E-2)', 'GO:0006470:protein dephosphorylation (qval2.87E-2)', 'GO:0031323:regulation of cellular metabolic process (qval2.95E-2)', 'GO:0007265:Ras protein signal transduction (qval2.99E-2)', 'GO:0045807:positive regulation of endocytosis (qval3.03E-2)', 'GO:0097091:synaptic vesicle clustering (qval3.04E-2)', 'GO:0031110:regulation of microtubule polymerization or depolymerization (qval3.07E-2)', 'GO:0009166:nucleotide catabolic process (qval3.13E-2)', 'GO:0035640:exploration behavior (qval3.19E-2)', 'GO:0060292:long-term synaptic depression (qval3.21E-2)', 'GO:1902430:negative regulation of amyloid-beta formation (qval3.2E-2)', 'GO:1903827:regulation of cellular protein localization (qval3.28E-2)', 'GO:0051928:positive regulation of calcium ion transport (qval3.29E-2)', 'GO:0050708:regulation of protein secretion (qval3.35E-2)', 'GO:0007264:small GTPase mediated signal transduction (qval3.44E-2)', 'GO:0032268:regulation of cellular protein metabolic process (qval3.45E-2)', 'GO:0032886:regulation of microtubule-based process (qval3.47E-2)']</t>
        </is>
      </c>
      <c r="V22" s="3">
        <f>hyperlink("https://spiral.technion.ac.il/results/MTAwMDA2Ng==/21/GOResultsFUNCTION","link")</f>
        <v/>
      </c>
      <c r="W22" t="inlineStr">
        <is>
          <t>['GO:0005515:protein binding (qval7.27E-23)', 'GO:0019899:enzyme binding (qval2.28E-11)', 'GO:0000149:SNARE binding (qval3.16E-11)', 'GO:0005488:binding (qval2.61E-11)', 'GO:0008092:cytoskeletal protein binding (qval1.82E-9)', 'GO:0044325:ion channel binding (qval2.81E-9)', 'GO:0044877:protein-containing complex binding (qval3.63E-9)', 'GO:0019904:protein domain specific binding (qval2.36E-7)', 'GO:0022890:inorganic cation transmembrane transporter activity (qval4.27E-7)', 'GO:0019900:kinase binding (qval5.94E-7)', 'GO:0044769:ATPase activity, coupled to transmembrane movement of ions, rotational mechanism (qval6.91E-7)', 'GO:0035254:glutamate receptor binding (qval7.86E-7)', 'GO:0017111:nucleoside-triphosphatase activity (qval7.89E-7)', 'GO:0019905:syntaxin binding (qval8.26E-7)', 'GO:0047485:protein N-terminus binding (qval9.82E-7)', 'GO:0015318:inorganic molecular entity transmembrane transporter activity (qval1.18E-6)', 'GO:0016462:pyrophosphatase activity (qval1.34E-6)', 'GO:0016817:hydrolase activity, acting on acid anhydrides (qval1.37E-6)', 'GO:0016818:hydrolase activity, acting on acid anhydrides, in phosphorus-containing anhydrides (qval1.3E-6)', 'GO:0015077:monovalent inorganic cation transmembrane transporter activity (qval1.42E-6)', 'GO:0019829:cation-transporting ATPase activity (qval1.57E-6)', 'GO:0042625:ATPase coupled ion transmembrane transporter activity (qval1.5E-6)', 'GO:0022853:active ion transmembrane transporter activity (qval1.43E-6)', 'GO:0008324:cation transmembrane transporter activity (qval1.75E-6)', 'GO:0019901:protein kinase binding (qval1.94E-6)', 'GO:0036442:proton-exporting ATPase activity (qval2.15E-6)', 'GO:0046961:proton-transporting ATPase activity, rotational mechanism (qval3.65E-6)', 'GO:0015075:ion transmembrane transporter activity (qval4.84E-6)', 'GO:0048306:calcium-dependent protein binding (qval6.91E-6)', 'GO:0017075:syntaxin-1 binding (qval1.38E-5)', 'GO:0030276:clathrin binding (qval1.67E-5)', 'GO:0008022:protein C-terminus binding (qval4.27E-5)', 'GO:0043168:anion binding (qval5.45E-5)', 'GO:0022857:transmembrane transporter activity (qval6.49E-5)', 'GO:0003924:GTPase activity (qval9.1E-5)', 'GO:0015078:proton transmembrane transporter activity (qval1.01E-4)', 'GO:0005215:transporter activity (qval1.17E-4)', 'GO:0051020:GTPase binding (qval1.62E-4)', 'GO:0098918:structural constituent of synapse (qval4.1E-4)', 'GO:0005516:calmodulin binding (qval4.68E-4)', 'GO:0030507:spectrin binding (qval4.94E-4)', 'GO:0042626:ATPase activity, coupled to transmembrane movement of substances (qval6.53E-4)', 'GO:0035256:G protein-coupled glutamate receptor binding (qval6.48E-4)', 'GO:0043492:ATPase activity, coupled to movement of substances (qval8.27E-4)', 'GO:1903136:cuprous ion binding (qval8.35E-4)', 'GO:0015399:primary active transmembrane transporter activity (qval9.5E-4)', 'GO:0015405:P-P-bond-hydrolysis-driven transmembrane transporter activity (qval9.3E-4)', 'GO:0043167:ion binding (qval1.07E-3)', 'GO:0005509:calcium ion binding (qval1.16E-3)', 'GO:0030235:nitric-oxide synthase regulator activity (qval1.48E-3)', 'GO:0008179:adenylate cyclase binding (qval1.75E-3)', 'GO:0005216:ion channel activity (qval2.02E-3)', 'GO:0099106:ion channel regulator activity (qval2.02E-3)', 'GO:0005543:phospholipid binding (qval1.99E-3)', 'GO:0031267:small GTPase binding (qval2.28E-3)', 'GO:0097110:scaffold protein binding (qval2.9E-3)', 'GO:0035639:purine ribonucleoside triphosphate binding (qval2.85E-3)', 'GO:0022838:substrate-specific channel activity (qval2.81E-3)', 'GO:0032555:purine ribonucleotide binding (qval2.82E-3)', 'GO:0005525:GTP binding (qval3.17E-3)', 'GO:0036094:small molecule binding (qval3.21E-3)', 'GO:0031800:type 3 metabotropic glutamate receptor binding (qval3.23E-3)', 'GO:0017076:purine nucleotide binding (qval3.3E-3)', 'GO:0032553:ribonucleotide binding (qval3.42E-3)', 'GO:0032550:purine ribonucleoside binding (qval3.75E-3)', 'GO:0000166:nucleotide binding (qval4.05E-3)', 'GO:1901265:nucleoside phosphate binding (qval3.99E-3)', 'GO:0001883:purine nucleoside binding (qval4.21E-3)', 'GO:0099186:structural constituent of postsynapse (qval4.27E-3)', 'GO:0032549:ribonucleoside binding (qval4.25E-3)', 'GO:0043008:ATP-dependent protein binding (qval4.64E-3)', 'GO:0046873:metal ion transmembrane transporter activity (qval4.78E-3)', 'GO:0019894:kinesin binding (qval4.87E-3)', 'GO:0005200:structural constituent of cytoskeleton (qval4.81E-3)', 'GO:0008289:lipid binding (qval5.48E-3)', 'GO:0016787:hydrolase activity (qval5.53E-3)', 'GO:0001882:nucleoside binding (qval5.7E-3)', 'GO:0003824:catalytic activity (qval5.63E-3)', 'GO:0019001:guanyl nucleotide binding (qval5.99E-3)', 'GO:0032561:guanyl ribonucleotide binding (qval5.92E-3)', 'GO:0050998:nitric-oxide synthase binding (qval5.96E-3)', 'GO:0097367:carbohydrate derivative binding (qval6.05E-3)', 'GO:0005246:calcium channel regulator activity (qval8.64E-3)', 'GO:0015267:channel activity (qval8.76E-3)', 'GO:0022803:passive transmembrane transporter activity (qval8.66E-3)', 'GO:0022839:ion gated channel activity (qval9.39E-3)', 'GO:0005545:1-phosphatidylinositol binding (qval1.09E-2)', 'GO:0005234:extracellularly glutamate-gated ion channel activity (qval1.1E-2)', 'GO:0099529:neurotransmitter receptor activity involved in regulation of postsynaptic membrane potential (qval1.11E-2)', 'GO:0051117:ATPase binding (qval1.31E-2)', 'GO:0098960:postsynaptic neurotransmitter receptor activity (qval1.36E-2)', 'GO:0034236:protein kinase A catalytic subunit binding (qval1.38E-2)', 'GO:0016247:channel regulator activity (qval1.38E-2)', 'GO:0022836:gated channel activity (qval1.38E-2)', 'GO:0042802:identical protein binding (qval1.52E-2)', 'GO:0001540:amyloid-beta binding (qval2.4E-2)', 'GO:0042277:peptide binding (qval2.41E-2)', 'GO:0005261:cation channel activity (qval2.67E-2)', 'GO:0015662:ATPase activity, coupled to transmembrane movement of ions, phosphorylative mechanism (qval2.66E-2)', 'GO:0033218:amide binding (qval3.43E-2)', 'GO:0003779:actin binding (qval3.47E-2)', 'GO:0004017:adenylate kinase activity (qval3.79E-2)', 'GO:0098919:structural constituent of postsynaptic density (qval3.76E-2)', 'GO:0005230:extracellular ligand-gated ion channel activity (qval3.85E-2)', 'GO:0060090:molecular adaptor activity (qval3.99E-2)']</t>
        </is>
      </c>
      <c r="X22" s="3">
        <f>hyperlink("https://spiral.technion.ac.il/results/MTAwMDA2Ng==/21/GOResultsCOMPONENT","link")</f>
        <v/>
      </c>
      <c r="Y22" t="inlineStr">
        <is>
          <t>['GO:0097458:neuron part (qval5.95E-66)', 'GO:0044456:synapse part (qval6.05E-62)', 'GO:0045202:synapse (qval2.09E-47)', 'GO:0043005:neuron projection (qval3.46E-36)', 'GO:0042995:cell projection (qval6.76E-34)', 'GO:0098978:glutamatergic synapse (qval6.44E-34)', 'GO:0120025:plasma membrane bounded cell projection (qval6.61E-32)', 'GO:0044444:cytoplasmic part (qval4.94E-29)', 'GO:0033267:axon part (qval5.47E-26)', 'GO:0014069:postsynaptic density (qval2.89E-25)', 'GO:0120038:plasma membrane bounded cell projection part (qval3E-25)', 'GO:0044463:cell projection part (qval2.75E-25)', 'GO:0098793:presynapse (qval3.19E-25)', 'GO:0099572:postsynaptic specialization (qval4.96E-25)', 'GO:0016020:membrane (qval3.9E-23)', 'GO:0099501:exocytic vesicle membrane (qval6.25E-23)', 'GO:0030672:synaptic vesicle membrane (qval5.88E-23)', 'GO:0044464:cell part (qval1.9E-22)', 'GO:0030658:transport vesicle membrane (qval3.4E-22)', 'GO:0044424:intracellular part (qval1.37E-21)', 'GO:0030054:cell junction (qval3.39E-20)', 'GO:0044297:cell body (qval1.84E-18)', 'GO:0043226:organelle (qval1.13E-17)', 'GO:0070382:exocytic vesicle (qval2.04E-17)', 'GO:0044433:cytoplasmic vesicle part (qval2.51E-17)', 'GO:0097060:synaptic membrane (qval3.08E-17)', 'GO:0005737:cytoplasm (qval6.46E-17)', 'GO:0044422:organelle part (qval1.14E-16)', 'GO:0008021:synaptic vesicle (qval1.81E-16)', 'GO:0098685:Schaffer collateral - CA1 synapse (qval2.35E-16)', 'GO:0098794:postsynapse (qval7.42E-16)', 'GO:0030424:axon (qval1.03E-15)', 'GO:0043025:neuronal cell body (qval1.36E-15)', 'GO:0098796:membrane protein complex (qval2.49E-15)', 'GO:0031090:organelle membrane (qval3.36E-15)', 'GO:0043227:membrane-bounded organelle (qval7.58E-15)', 'GO:0030659:cytoplasmic vesicle membrane (qval8.01E-15)', 'GO:0043209:myelin sheath (qval1.33E-14)', 'GO:0030133:transport vesicle (qval1.56E-14)', 'GO:0012506:vesicle membrane (qval2.74E-14)', 'GO:0005886:plasma membrane (qval3.98E-14)', 'GO:0031410:cytoplasmic vesicle (qval6.68E-14)', 'GO:0097708:intracellular vesicle (qval8.36E-14)', 'GO:0043229:intracellular organelle (qval1.01E-13)', 'GO:0099503:secretory vesicle (qval2.98E-13)', 'GO:0031982:vesicle (qval7.28E-13)', 'GO:0044446:intracellular organelle part (qval2.7E-12)', 'GO:1902495:transmembrane transporter complex (qval3.7E-12)', 'GO:1990351:transporter complex (qval1.18E-11)', 'GO:0030425:dendrite (qval2.41E-11)', 'GO:0034702:ion channel complex (qval2.56E-11)', 'GO:0060076:excitatory synapse (qval3.51E-11)', 'GO:0044306:neuron projection terminus (qval5.9E-11)', 'GO:0098588:bounding membrane of organelle (qval7.61E-11)', 'GO:0098590:plasma membrane region (qval1.1E-10)', 'GO:0034703:cation channel complex (qval1.2E-10)', 'GO:0005829:cytosol (qval4.05E-10)', 'GO:0030426:growth cone (qval4.03E-10)', 'GO:0030427:site of polarized growth (qval8.47E-10)', 'GO:0099240:intrinsic component of synaptic membrane (qval9.29E-10)', 'GO:0042734:presynaptic membrane (qval1.61E-9)', 'GO:0032991:protein-containing complex (qval1.93E-9)', 'GO:0098805:whole membrane (qval2.24E-9)', 'GO:0098563:intrinsic component of synaptic vesicle membrane (qval3.39E-9)', 'GO:0043195:terminal bouton (qval5.08E-9)', 'GO:0043231:intracellular membrane-bounded organelle (qval3.68E-8)', 'GO:0099523:presynaptic cytosol (qval3.67E-8)', 'GO:0098982:GABA-ergic synapse (qval4.38E-8)', 'GO:0016469:proton-transporting two-sector ATPase complex (qval6.53E-8)', 'GO:0043204:perikaryon (qval7.64E-8)', 'GO:0030285:integral component of synaptic vesicle membrane (qval8.75E-8)', 'GO:0098797:plasma membrane protein complex (qval9.62E-8)', 'GO:0070044:synaptobrevin 2-SNAP-25-syntaxin-1a complex (qval1.47E-7)', 'GO:0044459:plasma membrane part (qval1.45E-7)', 'GO:0044309:neuron spine (qval2.13E-7)', 'GO:0099522:region of cytosol (qval3.4E-7)', 'GO:0008076:voltage-gated potassium channel complex (qval4.41E-7)', 'GO:0098948:intrinsic component of postsynaptic specialization membrane (qval4.57E-7)', 'GO:0099699:integral component of synaptic membrane (qval5.97E-7)', 'GO:0043197:dendritic spine (qval6.41E-7)', 'GO:0120111:neuron projection cytoplasm (qval7.48E-7)', 'GO:0099568:cytoplasmic region (qval7.89E-7)', 'GO:0098936:intrinsic component of postsynaptic membrane (qval1.65E-6)', 'GO:0032838:plasma membrane bounded cell projection cytoplasm (qval2.15E-6)', 'GO:0099146:intrinsic component of postsynaptic density membrane (qval2.28E-6)', 'GO:0034705:potassium channel complex (qval2.31E-6)', 'GO:0043679:axon terminus (qval2.42E-6)', 'GO:0044425:membrane part (qval3.49E-6)', 'GO:0019898:extrinsic component of membrane (qval3.99E-6)', 'GO:0070033:synaptobrevin 2-SNAP-25-syntaxin-1a-complexin II complex (qval5.37E-6)', 'GO:0045211:postsynaptic membrane (qval6.97E-6)', 'GO:0098984:neuron to neuron synapse (qval1.01E-5)', 'GO:0098688:parallel fiber to Purkinje cell synapse (qval1.05E-5)', 'GO:0031300:intrinsic component of organelle membrane (qval1.3E-5)', 'GO:0098686:hippocampal mossy fiber to CA3 synapse (qval1.41E-5)', 'GO:0031201:SNARE complex (qval2.04E-5)', 'GO:0005856:cytoskeleton (qval3.75E-5)', 'GO:0048786:presynaptic active zone (qval3.93E-5)', 'GO:0008328:ionotropic glutamate receptor complex (qval4.73E-5)', 'GO:0033176:proton-transporting V-type ATPase complex (qval5.02E-5)', 'GO:0099060:integral component of postsynaptic specialization membrane (qval5.75E-5)', 'GO:0048471:perinuclear region of cytoplasm (qval7.25E-5)', 'GO:0005783:endoplasmic reticulum (qval9.55E-5)', 'GO:0098878:neurotransmitter receptor complex (qval1.13E-4)', 'GO:0031301:integral component of organelle membrane (qval1.47E-4)', 'GO:0098835:presynaptic endocytic zone membrane (qval1.51E-4)', 'GO:0030315:T-tubule (qval1.68E-4)', 'GO:0030027:lamellipodium (qval2.21E-4)', 'GO:0033178:proton-transporting two-sector ATPase complex, catalytic domain (qval2.45E-4)', 'GO:0032589:neuron projection membrane (qval2.75E-4)', 'GO:0016471:vacuolar proton-transporting V-type ATPase complex (qval3.44E-4)', 'GO:0099055:integral component of postsynaptic membrane (qval3.5E-4)', 'GO:0099061:integral component of postsynaptic density membrane (qval3.87E-4)', 'GO:0032839:dendrite cytoplasm (qval4.13E-4)', 'GO:0031312:extrinsic component of organelle membrane (qval4.23E-4)', 'GO:0098889:intrinsic component of presynaptic membrane (qval4.45E-4)', 'GO:0099025:anchored component of postsynaptic membrane (qval4.76E-4)', 'GO:0031966:mitochondrial membrane (qval4.99E-4)', 'GO:0005768:endosome (qval5.17E-4)', 'GO:0070032:synaptobrevin 2-SNAP-25-syntaxin-1a-complexin I complex (qval7.12E-4)', 'GO:0099144:anchored component of synaptic membrane (qval7.94E-4)', 'GO:0098839:postsynaptic density membrane (qval8.89E-4)', 'GO:0031594:neuromuscular junction (qval1E-3)', 'GO:0099634:postsynaptic specialization membrane (qval1.27E-3)', 'GO:0036477:somatodendritic compartment (qval1.3E-3)', 'GO:0019897:extrinsic component of plasma membrane (qval1.46E-3)', 'GO:0005955:calcineurin complex (qval1.65E-3)', 'GO:0005938:cell cortex (qval1.65E-3)', 'GO:0099081:supramolecular polymer (qval1.9E-3)', 'GO:0099512:supramolecular fiber (qval1.88E-3)', 'GO:0099080:supramolecular complex (qval1.92E-3)', 'GO:0098589:membrane region (qval2.13E-3)', 'GO:0044448:cell cortex part (qval2.29E-3)', 'GO:0005739:mitochondrion (qval2.43E-3)', 'GO:0099030:anchored component of postsynaptic specialization membrane (qval3.06E-3)', 'GO:0099031:anchored component of postsynaptic density membrane (qval3.04E-3)', 'GO:0099513:polymeric cytoskeletal fiber (qval3.13E-3)', 'GO:0045121:membrane raft (qval3.39E-3)', 'GO:0099056:integral component of presynaptic membrane (qval3.42E-3)', 'GO:0032590:dendrite membrane (qval3.41E-3)', 'GO:0098857:membrane microdomain (qval3.43E-3)', 'GO:1902494:catalytic complex (qval3.52E-3)', 'GO:0045259:proton-transporting ATP synthase complex (qval3.79E-3)', 'GO:0005753:mitochondrial proton-transporting ATP synthase complex (qval3.76E-3)', 'GO:0005874:microtubule (qval4.31E-3)', 'GO:0032281:AMPA glutamate receptor complex (qval4.71E-3)', 'GO:1904115:axon cytoplasm (qval4.84E-3)', 'GO:0031256:leading edge membrane (qval6E-3)', 'GO:0048787:presynaptic active zone membrane (qval6.12E-3)', 'GO:0044430:cytoskeletal part (qval6.23E-3)', 'GO:1990257:piccolo-bassoon transport vesicle (qval6.46E-3)', 'GO:0030132:clathrin coat of coated pit (qval7.36E-3)', 'GO:0071439:clathrin complex (qval7.31E-3)', 'GO:0005905:clathrin-coated pit (qval7.72E-3)', 'GO:0044445:cytosolic part (qval8.03E-3)', 'GO:0044449:contractile fiber part (qval8.95E-3)', 'GO:0005789:endoplasmic reticulum membrane (qval8.92E-3)', 'GO:0030118:clathrin coat (qval9.07E-3)', 'GO:1905360:GTPase complex (qval9.53E-3)', 'GO:0005834:heterotrimeric G-protein complex (qval9.47E-3)', 'GO:0043198:dendritic shaft (qval9.71E-3)', 'GO:0031234:extrinsic component of cytoplasmic side of plasma membrane (qval1.05E-2)', 'GO:1902710:GABA receptor complex (qval1.08E-2)', 'GO:0044429:mitochondrial part (qval1.18E-2)']</t>
        </is>
      </c>
      <c r="Z22" t="inlineStr">
        <is>
          <t>[{33, 3, 6, 9, 10, 13, 14}, {25, 2, 35}]</t>
        </is>
      </c>
    </row>
    <row r="23">
      <c r="A23" s="1" t="n">
        <v>22</v>
      </c>
      <c r="B23" t="n">
        <v>37560</v>
      </c>
      <c r="C23" t="n">
        <v>917</v>
      </c>
      <c r="D23" t="n">
        <v>37</v>
      </c>
      <c r="E23" t="n">
        <v>235</v>
      </c>
      <c r="F23" t="n">
        <v>241</v>
      </c>
      <c r="G23" t="n">
        <v>9</v>
      </c>
      <c r="H23" t="n">
        <v>1332</v>
      </c>
      <c r="I23" t="n">
        <v>17</v>
      </c>
      <c r="J23" s="2" t="n">
        <v>-28.75115768332023</v>
      </c>
      <c r="K23" t="n">
        <v>0.6910200073218077</v>
      </c>
      <c r="L23" t="inlineStr">
        <is>
          <t>1700051A21Rik,3110043O21Rik,4932442E05Rik,5330416C01Rik,9130024F11Rik,A930006K02Rik,AC149090.1,AU023762,Actr2,Adcy1,Adgrb2,Agtpbp1,Akap6,Akt3,Anapc10,Apex1,Arf3,Arhgap32,Atf4,Atl1,Atp1a1,Atp1b1,Atp6v0b,Atp6v1c1,B230112I24Rik,B3gat3,B430218F22Rik,B4galnt1,BC028777,Bhlhe40,Brinp1,Calm1,Calm2,Camk2a,Camk2b,Camk2n1,Camk4,Car10,Cdk14,Chmp2b,Chst1,Cnr1,Cnr2,Cox14,Crls1,Ctbp1,Cul9,Cx3cl1,Cyfip2,Dab1,Dact2,Dapk1,Dbn1,Dok3,Dync1li1,Egr4,Eif4a1,Enc1,Ensa,Fam160a1,Fbxl16,Fgf12,Fopnl,Foxm1,Frrs1l,Gls,Gm10012,Gm10080,Gm10221,Gm11110,Gm11765,Gm11969,Gm12464,Gm12500,Gm12627,Gm12704,Gm12723,Gm14016,Gm14133,Gm15609,Gm15621,Gm15711,Gm15927,Gm16897,Gm17322,Gm20396,Gm21967,Gm26588,Gm26875,Gm32102,Gm35876,Gm37041,Gm38148,Gm38375,Gm43252,Gm44648,Gm45716,Gm4951,Gm5915,Gm6114,Gm7456,Gm765,Gm8832,Gm8927,Gm9164,Gm9225,Gpi1,Gpm6a,Gpr161,Gpr26,Gria2,Grina,Hcn1,Hdgfrp3,Hmgn3,Hspa12a,Icam5,Ipcef1,Isg15,Kalrn,Kcnd3,Kcnf1,Kcnip2,Kcnmb4,Kcnv1,Khdrbs3,Lancl2,Lpcat4,Lpgat1,Lrrc4,Lrrc4c,Lrrc57,Lrrn2,Lurap1l,Lzts3,Maf,Mef2c,Mettl10,Mir124a-1hg,Mllt11,Mmd,Mroh2b,Mtpn,Nap1l1,Napb,Ndufa4,Neurod1,Neurod6,Ngef,Nptn,Nptx1,Nptx2,Nrxn1,Opcml,Osbpl1a,Pcnx3,Pds5b,Pgm2l1,Phactr3,Pld3,Plekhg5,Plppr2,Polr2a,Pon1,Ppp3ca,Ppp3cc,Ppp3r1,Prkcb,Prrt1,Psd,Ptk2b,Ptprn,RP23-158C15.7,RP23-174M1.1,RP23-174N3.3,RP23-212M11.2,RP23-64B8.9,RP24-545B2.4,Rab35,Rapsn,Rasgef1a,Rbbp7,Robo2,Rpe65,Ryr2,Scg5,Scoc,Sept11,Sipa1l1,Sirpa,Slc23a2,Slc25a22,Slc38a4,Slc39a10,Slitrk1,Smim13,Snap25,Snca,Snhg11,Snx10,Sptbn2,Srsf3,Sv2b,Synpr,Syt1,Syt13,Tmed8,Tmem198,Tmem56,Tmem9,Tmsb4x,Tomm20,Tspan7,Ttc9b,Ube2k,Ube2ql1,Ubxn2b,Unc13a,Uqcr11,Vamp2,Vopp1,Vsig8,Vsnl1,Wbp2,Wbscr17,Wdr26,Wdr82,Wnk4,Ythdf3,Ywhab,Zbtb18,Zc3h14,Zfp365,Zfp523,Zfp712</t>
        </is>
      </c>
      <c r="M23" t="inlineStr">
        <is>
          <t>[(3, 25), (6, 5), (6, 25), (6, 28), (6, 35), (18, 5), (18, 25), (18, 28), (18, 35), (22, 5), (22, 25), (22, 28), (22, 35), (33, 5), (33, 25), (33, 28), (33, 35)]</t>
        </is>
      </c>
      <c r="N23" t="n">
        <v>4565</v>
      </c>
      <c r="O23" t="n">
        <v>0.75</v>
      </c>
      <c r="P23" t="n">
        <v>0.95</v>
      </c>
      <c r="Q23" t="n">
        <v>3</v>
      </c>
      <c r="R23" t="n">
        <v>10000</v>
      </c>
      <c r="S23" t="inlineStr">
        <is>
          <t>03/03/2024, 14:23:41</t>
        </is>
      </c>
      <c r="T23" s="3">
        <f>hyperlink("https://spiral.technion.ac.il/results/MTAwMDA2Ng==/22/GOResultsPROCESS","link")</f>
        <v/>
      </c>
      <c r="U23" t="inlineStr">
        <is>
          <t>['GO:0050804:modulation of chemical synaptic transmission (qval2.12E-11)', 'GO:0099177:regulation of trans-synaptic signaling (qval1.11E-11)', 'GO:0010646:regulation of cell communication (qval1.29E-8)', 'GO:0023051:regulation of signaling (qval1.19E-8)', 'GO:0065008:regulation of biological quality (qval2.64E-8)', 'GO:0051049:regulation of transport (qval3.19E-7)', 'GO:0043269:regulation of ion transport (qval8.95E-7)', 'GO:0051960:regulation of nervous system development (qval2.49E-6)', 'GO:0050807:regulation of synapse organization (qval4.24E-6)', 'GO:0050806:positive regulation of synaptic transmission (qval1.18E-5)', 'GO:0042391:regulation of membrane potential (qval2.57E-5)', 'GO:0099175:regulation of postsynapse organization (qval3.22E-5)', 'GO:0050767:regulation of neurogenesis (qval3.04E-5)', 'GO:0045664:regulation of neuron differentiation (qval2.9E-5)', 'GO:0032409:regulation of transporter activity (qval2.87E-5)', 'GO:1900449:regulation of glutamate receptor signaling pathway (qval2.72E-5)', 'GO:0010975:regulation of neuron projection development (qval2.73E-5)', 'GO:0048167:regulation of synaptic plasticity (qval4.22E-5)', 'GO:0034765:regulation of ion transmembrane transport (qval5.61E-5)', 'GO:0048522:positive regulation of cellular process (qval5.69E-5)', 'GO:0051179:localization (qval7.88E-5)', 'GO:0022898:regulation of transmembrane transporter activity (qval8.22E-5)', 'GO:0060284:regulation of cell development (qval8.68E-5)', 'GO:0120035:regulation of plasma membrane bounded cell projection organization (qval8.33E-5)', 'GO:0048518:positive regulation of biological process (qval9.15E-5)', 'GO:0032879:regulation of localization (qval8.99E-5)', 'GO:1904062:regulation of cation transmembrane transport (qval8.67E-5)', 'GO:0031344:regulation of cell projection organization (qval8.8E-5)', 'GO:0045666:positive regulation of neuron differentiation (qval9.3E-5)', 'GO:0034762:regulation of transmembrane transport (qval1.08E-4)', 'GO:0050769:positive regulation of neurogenesis (qval1.13E-4)', 'GO:0051962:positive regulation of nervous system development (qval1.36E-4)', 'GO:0010720:positive regulation of cell development (qval2.23E-4)', 'GO:0061001:regulation of dendritic spine morphogenesis (qval2.19E-4)', 'GO:0017156:calcium ion regulated exocytosis (qval2.13E-4)', 'GO:0032412:regulation of ion transmembrane transporter activity (qval2.08E-4)', 'GO:0016079:synaptic vesicle exocytosis (qval2.06E-4)', 'GO:0060341:regulation of cellular localization (qval2.01E-4)', 'GO:0035556:intracellular signal transduction (qval3.15E-4)', 'GO:0042592:homeostatic process (qval4.28E-4)', 'GO:1903530:regulation of secretion by cell (qval4.77E-4)', 'GO:0099072:regulation of postsynaptic membrane neurotransmitter receptor levels (qval5.18E-4)', 'GO:0099643:signal release from synapse (qval5.64E-4)', 'GO:0051046:regulation of secretion (qval6.42E-4)', 'GO:0099601:regulation of neurotransmitter receptor activity (qval6.65E-4)', 'GO:0060998:regulation of dendritic spine development (qval6.98E-4)', 'GO:0016043:cellular component organization (qval7.59E-4)', 'GO:0050808:synapse organization (qval9.33E-4)', 'GO:0051234:establishment of localization (qval9.77E-4)', 'GO:2001257:regulation of cation channel activity (qval1.01E-3)', 'GO:0097479:synaptic vesicle localization (qval1.06E-3)', 'GO:0010035:response to inorganic substance (qval1.04E-3)', 'GO:0007399:nervous system development (qval1.19E-3)', 'GO:0071840:cellular component organization or biogenesis (qval1.21E-3)', 'GO:0065009:regulation of molecular function (qval1.47E-3)', 'GO:0010959:regulation of metal ion transport (qval1.59E-3)', 'GO:0051050:positive regulation of transport (qval1.61E-3)', 'GO:0098693:regulation of synaptic vesicle cycle (qval1.61E-3)', 'GO:0051966:regulation of synaptic transmission, glutamatergic (qval1.71E-3)', 'GO:0015672:monovalent inorganic cation transport (qval1.82E-3)', 'GO:0044057:regulation of system process (qval1.85E-3)', 'GO:0023061:signal release (qval1.88E-3)', 'GO:0051128:regulation of cellular component organization (qval1.85E-3)', 'GO:0030001:metal ion transport (qval1.94E-3)', 'GO:0006810:transport (qval1.96E-3)', 'GO:0060291:long-term synaptic potentiation (qval1.96E-3)', 'GO:0048814:regulation of dendrite morphogenesis (qval2.01E-3)', 'GO:0043270:positive regulation of ion transport (qval2.02E-3)', 'GO:0048583:regulation of response to stimulus (qval2.1E-3)', 'GO:0051641:cellular localization (qval2.44E-3)', 'GO:0048878:chemical homeostasis (qval2.41E-3)', 'GO:0070887:cellular response to chemical stimulus (qval2.58E-3)', 'GO:0044093:positive regulation of molecular function (qval2.8E-3)', 'GO:0051592:response to calcium ion (qval3.16E-3)', 'GO:0006812:cation transport (qval3.25E-3)', 'GO:0009966:regulation of signal transduction (qval3.34E-3)', 'GO:0086009:membrane repolarization (qval3.35E-3)', 'GO:0001505:regulation of neurotransmitter levels (qval3.38E-3)', 'GO:0051239:regulation of multicellular organismal process (qval3.36E-3)', 'GO:0050801:ion homeostasis (qval3.53E-3)', 'GO:0065007:biological regulation (qval3.92E-3)', 'GO:0045055:regulated exocytosis (qval3.89E-3)', 'GO:1905874:regulation of postsynaptic density organization (qval3.91E-3)', 'GO:0022604:regulation of cell morphogenesis (qval4.13E-3)', 'GO:0051259:protein complex oligomerization (qval4.22E-3)', 'GO:0050789:regulation of biological process (qval4.33E-3)', 'GO:0010976:positive regulation of neuron projection development (qval4.3E-3)', 'GO:0046928:regulation of neurotransmitter secretion (qval4.42E-3)', 'GO:0048489:synaptic vesicle transport (qval4.57E-3)', 'GO:0097480:establishment of synaptic vesicle localization (qval4.52E-3)', 'GO:0010038:response to metal ion (qval4.57E-3)', 'GO:0007416:synapse assembly (qval4.82E-3)', 'GO:2000026:regulation of multicellular organismal development (qval4.82E-3)', 'GO:0017158:regulation of calcium ion-dependent exocytosis (qval4.86E-3)', 'GO:0014059:regulation of dopamine secretion (qval4.91E-3)', 'GO:0099537:trans-synaptic signaling (qval5.14E-3)', 'GO:0019932:second-messenger-mediated signaling (qval5.09E-3)', 'GO:0051588:regulation of neurotransmitter transport (qval5.86E-3)', 'GO:0005513:detection of calcium ion (qval5.82E-3)', 'GO:0099536:synaptic signaling (qval5.83E-3)', 'GO:0042221:response to chemical (qval6.13E-3)', 'GO:0097120:receptor localization to synapse (qval6.48E-3)', 'GO:0007267:cell-cell signaling (qval6.64E-3)', 'GO:0031503:protein-containing complex localization (qval7.66E-3)', 'GO:0023052:signaling (qval7.6E-3)', 'GO:0043266:regulation of potassium ion transport (qval7.84E-3)', 'GO:0050773:regulation of dendrite development (qval8.47E-3)', 'GO:0051279:regulation of release of sequestered calcium ion into cytosol (qval9.07E-3)', 'GO:0050794:regulation of cellular process (qval9.02E-3)', 'GO:0030030:cell projection organization (qval9.33E-3)', 'GO:0010769:regulation of cell morphogenesis involved in differentiation (qval9.76E-3)', 'GO:0031346:positive regulation of cell projection organization (qval9.89E-3)', 'GO:0061003:positive regulation of dendritic spine morphogenesis (qval1.05E-2)', 'GO:0045759:negative regulation of action potential (qval1.07E-2)', 'GO:0017157:regulation of exocytosis (qval1.08E-2)', 'GO:0098916:anterograde trans-synaptic signaling (qval1.1E-2)', 'GO:0007268:chemical synaptic transmission (qval1.09E-2)', 'GO:0099560:synaptic membrane adhesion (qval1.18E-2)', 'GO:0006813:potassium ion transport (qval1.32E-2)', 'GO:2000310:regulation of NMDA receptor activity (qval1.34E-2)', 'GO:0033173:calcineurin-NFAT signaling cascade (qval1.38E-2)', 'GO:0007610:behavior (qval1.38E-2)', 'GO:0065003:protein-containing complex assembly (qval1.55E-2)', 'GO:0045595:regulation of cell differentiation (qval1.55E-2)', 'GO:0099003:vesicle-mediated transport in synapse (qval1.58E-2)', 'GO:0045597:positive regulation of cell differentiation (qval1.59E-2)', 'GO:0007154:cell communication (qval1.63E-2)', 'GO:1904064:positive regulation of cation transmembrane transport (qval1.72E-2)', 'GO:0035493:SNARE complex assembly (qval1.71E-2)', 'GO:0010817:regulation of hormone levels (qval1.83E-2)', 'GO:1903539:protein localization to postsynaptic membrane (qval1.85E-2)', 'GO:0035418:protein localization to synapse (qval1.91E-2)', 'GO:0010647:positive regulation of cell communication (qval1.91E-2)', 'GO:0023056:positive regulation of signaling (qval2.06E-2)', 'GO:0044772:mitotic cell cycle phase transition (qval2.36E-2)', 'GO:0098900:regulation of action potential (qval2.36E-2)', 'GO:0048858:cell projection morphogenesis (qval2.36E-2)', 'GO:0050890:cognition (qval2.41E-2)', 'GO:0030534:adult behavior (qval2.53E-2)', 'GO:0071310:cellular response to organic substance (qval2.55E-2)', 'GO:0031915:positive regulation of synaptic plasticity (qval2.55E-2)', 'GO:0099151:regulation of postsynaptic density assembly (qval2.54E-2)', 'GO:0032769:negative regulation of monooxygenase activity (qval2.52E-2)', 'GO:0097720:calcineurin-mediated signaling (qval2.5E-2)', 'GO:0071804:cellular potassium ion transport (qval2.63E-2)', 'GO:0071805:potassium ion transmembrane transport (qval2.61E-2)', 'GO:0032989:cellular component morphogenesis (qval2.77E-2)', 'GO:0010469:regulation of signaling receptor activity (qval2.81E-2)', 'GO:0034767:positive regulation of ion transmembrane transport (qval2.83E-2)', 'GO:1903305:regulation of regulated secretory pathway (qval2.92E-2)', 'GO:0099645:neurotransmitter receptor localization to postsynaptic specialization membrane (qval2.96E-2)', 'GO:0099633:protein localization to postsynaptic specialization membrane (qval2.94E-2)', 'GO:0051668:localization within membrane (qval2.96E-2)', 'GO:2000300:regulation of synaptic vesicle exocytosis (qval3.01E-2)', 'GO:0048168:regulation of neuronal synaptic plasticity (qval3E-2)', 'GO:0010522:regulation of calcium ion transport into cytosol (qval3.13E-2)', 'GO:0046883:regulation of hormone secretion (qval3.12E-2)', 'GO:0044770:cell cycle phase transition (qval3.12E-2)', 'GO:0050433:regulation of catecholamine secretion (qval3.14E-2)', 'GO:0051648:vesicle localization (qval3.21E-2)', 'GO:0099171:presynaptic modulation of chemical synaptic transmission (qval3.4E-2)', 'GO:0035235:ionotropic glutamate receptor signaling pathway (qval3.38E-2)', 'GO:0019725:cellular homeostasis (qval3.36E-2)', 'GO:1902803:regulation of synaptic vesicle transport (qval3.47E-2)', 'GO:0007611:learning or memory (qval3.48E-2)', 'GO:0010613:positive regulation of cardiac muscle hypertrophy (qval3.61E-2)', 'GO:0032990:cell part morphogenesis (qval3.62E-2)', 'GO:0072507:divalent inorganic cation homeostasis (qval3.77E-2)', 'GO:0008104:protein localization (qval3.82E-2)', 'GO:0048016:inositol phosphate-mediated signaling (qval3.88E-2)', 'GO:1904889:regulation of excitatory synapse assembly (qval3.86E-2)', 'GO:0014742:positive regulation of muscle hypertrophy (qval3.84E-2)', 'GO:0140115:export across plasma membrane (qval3.82E-2)', 'GO:0051282:regulation of sequestering of calcium ion (qval3.8E-2)', 'GO:0051094:positive regulation of developmental process (qval3.94E-2)', 'GO:0098989:NMDA selective glutamate receptor signaling pathway (qval4.08E-2)', 'GO:0043933:protein-containing complex subunit organization (qval4.32E-2)', 'GO:0098771:inorganic ion homeostasis (qval4.36E-2)', 'GO:0099150:regulation of postsynaptic specialization assembly (qval4.4E-2)', 'GO:0150052:regulation of postsynapse assembly (qval4.37E-2)', 'GO:0033036:macromolecule localization (qval4.38E-2)', 'GO:1903115:regulation of actin filament-based movement (qval4.39E-2)', 'GO:0010765:positive regulation of sodium ion transport (qval4.36E-2)', 'GO:0007269:neurotransmitter secretion (qval4.34E-2)', 'GO:0055082:cellular chemical homeostasis (qval4.46E-2)', 'GO:0051656:establishment of organelle localization (qval4.63E-2)', 'GO:0000086:G2/M transition of mitotic cell cycle (qval4.68E-2)', 'GO:1901381:positive regulation of potassium ion transmembrane transport (qval4.65E-2)', 'GO:0031175:neuron projection development (qval4.78E-2)', 'GO:0140029:exocytic process (qval5E-2)', 'GO:0032768:regulation of monooxygenase activity (qval5E-2)', 'GO:1903169:regulation of calcium ion transmembrane transport (qval5E-2)', 'GO:0050793:regulation of developmental process (qval4.98E-2)', 'GO:0051963:regulation of synapse assembly (qval4.97E-2)', 'GO:0051240:positive regulation of multicellular organismal process (qval5.24E-2)', 'GO:0048812:neuron projection morphogenesis (qval5.32E-2)', 'GO:0016082:synaptic vesicle priming (qval5.51E-2)', 'GO:0010033:response to organic substance (qval5.67E-2)', 'GO:0046903:secretion (qval5.76E-2)', 'GO:0051260:protein homooligomerization (qval5.74E-2)', 'GO:0055074:calcium ion homeostasis (qval5.82E-2)', 'GO:0060627:regulation of vesicle-mediated transport (qval5.79E-2)', 'GO:0038171:cannabinoid signaling pathway (qval5.86E-2)', 'GO:1904861:excitatory synapse assembly (qval5.83E-2)', 'GO:0051640:organelle localization (qval5.92E-2)', 'GO:0022607:cellular component assembly (qval5.9E-2)', 'GO:0120039:plasma membrane bounded cell projection morphogenesis (qval5.89E-2)', 'GO:0044839:cell cycle G2/M phase transition (qval5.91E-2)', 'GO:1904427:positive regulation of calcium ion transmembrane transport (qval6.06E-2)', 'GO:0051345:positive regulation of hydrolase activity (qval6.08E-2)', 'GO:0032411:positive regulation of transporter activity (qval6.2E-2)', 'GO:0048488:synaptic vesicle endocytosis (qval6.28E-2)', 'GO:0140238:presynaptic endocytosis (qval6.25E-2)', 'GO:0032970:regulation of actin filament-based process (qval6.42E-2)', 'GO:1903047:mitotic cell cycle process (qval6.45E-2)', 'GO:0090276:regulation of peptide hormone secretion (qval6.44E-2)', 'GO:0071870:cellular response to catecholamine stimulus (qval6.67E-2)', 'GO:0034220:ion transmembrane transport (qval6.95E-2)', 'GO:0006811:ion transport (qval7.01E-2)', 'GO:0032940:secretion by cell (qval6.99E-2)', 'GO:0042493:response to drug (qval6.98E-2)']</t>
        </is>
      </c>
      <c r="V23" s="3">
        <f>hyperlink("https://spiral.technion.ac.il/results/MTAwMDA2Ng==/22/GOResultsFUNCTION","link")</f>
        <v/>
      </c>
      <c r="W23" t="inlineStr">
        <is>
          <t>['GO:0000149:SNARE binding (qval5E-4)', 'GO:0017075:syntaxin-1 binding (qval2.62E-4)', 'GO:0005516:calmodulin binding (qval1.21E-3)', 'GO:0005515:protein binding (qval1.41E-3)', 'GO:0015079:potassium ion transmembrane transporter activity (qval1.17E-3)', 'GO:0004683:calmodulin-dependent protein kinase activity (qval1.48E-3)', 'GO:0022890:inorganic cation transmembrane transporter activity (qval1.37E-3)', 'GO:0015077:monovalent inorganic cation transmembrane transporter activity (qval1.72E-3)', 'GO:0044325:ion channel binding (qval1.93E-3)', 'GO:0046873:metal ion transmembrane transporter activity (qval2.36E-3)', 'GO:0008324:cation transmembrane transporter activity (qval2.91E-3)', 'GO:0019905:syntaxin binding (qval2.72E-3)', 'GO:0005267:potassium channel activity (qval4.2E-3)', 'GO:0015318:inorganic molecular entity transmembrane transporter activity (qval5.54E-3)', 'GO:0015075:ion transmembrane transporter activity (qval1.31E-2)', 'GO:0022857:transmembrane transporter activity (qval2.15E-2)', 'GO:0019899:enzyme binding (qval2.08E-2)', 'GO:0019904:protein domain specific binding (qval2.16E-2)', 'GO:0005215:transporter activity (qval2.19E-2)', 'GO:0005261:cation channel activity (qval2.18E-2)', 'GO:0005249:voltage-gated potassium channel activity (qval2.25E-2)', 'GO:0048306:calcium-dependent protein binding (qval2.15E-2)', 'GO:0005543:phospholipid binding (qval3.34E-2)', 'GO:0022843:voltage-gated cation channel activity (qval4.31E-2)', 'GO:0004949:cannabinoid receptor activity (qval4.28E-2)', 'GO:0016247:channel regulator activity (qval4.16E-2)', 'GO:0035254:glutamate receptor binding (qval5.1E-2)', 'GO:0099106:ion channel regulator activity (qval5.73E-2)', 'GO:0008179:adenylate cyclase binding (qval5.59E-2)', 'GO:0098772:molecular function regulator (qval5.74E-2)', 'GO:0022839:ion gated channel activity (qval5.78E-2)', 'GO:0031800:type 3 metabotropic glutamate receptor binding (qval6.65E-2)', 'GO:0005250:A-type (transient outward) potassium channel activity (qval6.45E-2)', 'GO:0043548:phosphatidylinositol 3-kinase binding (qval6.96E-2)', 'GO:0022836:gated channel activity (qval6.94E-2)', 'GO:0043274:phospholipase binding (qval8.93E-2)', 'GO:0005216:ion channel activity (qval8.75E-2)', 'GO:0033192:calmodulin-dependent protein phosphatase activity (qval9.29E-2)', 'GO:0022838:substrate-specific channel activity (qval1.04E-1)', 'GO:0047485:protein N-terminus binding (qval1.05E-1)', 'GO:0015459:potassium channel regulator activity (qval1.04E-1)']</t>
        </is>
      </c>
      <c r="X23" s="3">
        <f>hyperlink("https://spiral.technion.ac.il/results/MTAwMDA2Ng==/22/GOResultsCOMPONENT","link")</f>
        <v/>
      </c>
      <c r="Y23" t="inlineStr">
        <is>
          <t>['GO:0044456:synapse part (qval7.7E-17)', 'GO:0045202:synapse (qval2.29E-15)', 'GO:0097458:neuron part (qval6.1E-15)', 'GO:0098978:glutamatergic synapse (qval5.4E-14)', 'GO:0043005:neuron projection (qval3.68E-10)', 'GO:0042995:cell projection (qval3.04E-9)', 'GO:0120025:plasma membrane bounded cell projection (qval1.3E-8)', 'GO:0099501:exocytic vesicle membrane (qval5.78E-8)', 'GO:0030672:synaptic vesicle membrane (qval5.14E-8)', 'GO:0030054:cell junction (qval4.71E-8)', 'GO:0099572:postsynaptic specialization (qval1.61E-7)', 'GO:0030658:transport vesicle membrane (qval2.22E-7)', 'GO:0008076:voltage-gated potassium channel complex (qval2.66E-7)', 'GO:0014069:postsynaptic density (qval6.79E-7)', 'GO:0016020:membrane (qval8.22E-7)', 'GO:0034705:potassium channel complex (qval8.95E-7)', 'GO:0034703:cation channel complex (qval1.05E-6)', 'GO:1902495:transmembrane transporter complex (qval1.75E-6)', 'GO:0044464:cell part (qval2.41E-6)', 'GO:0098794:postsynapse (qval2.47E-6)', 'GO:1990351:transporter complex (qval2.69E-6)', 'GO:0120038:plasma membrane bounded cell projection part (qval2.81E-6)', 'GO:0044463:cell projection part (qval2.68E-6)', 'GO:0005737:cytoplasm (qval3.15E-6)', 'GO:0034702:ion channel complex (qval2.74E-5)', 'GO:0043025:neuronal cell body (qval4E-5)', 'GO:0033267:axon part (qval4.48E-5)', 'GO:0005886:plasma membrane (qval6.83E-5)', 'GO:0030659:cytoplasmic vesicle membrane (qval7.46E-5)', 'GO:0044297:cell body (qval8.72E-5)', 'GO:0030426:growth cone (qval8.44E-5)', 'GO:0044444:cytoplasmic part (qval8.84E-5)', 'GO:0030427:site of polarized growth (qval1.12E-4)', 'GO:0012506:vesicle membrane (qval2.01E-4)', 'GO:0044433:cytoplasmic vesicle part (qval2.12E-4)', 'GO:0043197:dendritic spine (qval2.8E-4)', 'GO:0031090:organelle membrane (qval2.79E-4)', 'GO:0098588:bounding membrane of organelle (qval3.22E-4)', 'GO:0070044:synaptobrevin 2-SNAP-25-syntaxin-1a complex (qval3.4E-4)', 'GO:0005955:calcineurin complex (qval3.32E-4)', 'GO:0044309:neuron spine (qval3.29E-4)', 'GO:0098685:Schaffer collateral - CA1 synapse (qval3.56E-4)', 'GO:0098793:presynapse (qval3.93E-4)', 'GO:0099240:intrinsic component of synaptic membrane (qval4.25E-4)', 'GO:0044424:intracellular part (qval4.25E-4)', 'GO:0044459:plasma membrane part (qval4.27E-4)', 'GO:0044422:organelle part (qval9.5E-4)', 'GO:0099699:integral component of synaptic membrane (qval1.11E-3)', 'GO:0098590:plasma membrane region (qval1.32E-3)', 'GO:0097060:synaptic membrane (qval1.6E-3)', 'GO:0098982:GABA-ergic synapse (qval1.62E-3)', 'GO:0042734:presynaptic membrane (qval1.63E-3)', 'GO:0043226:organelle (qval1.68E-3)', 'GO:0044295:axonal growth cone (qval1.73E-3)', 'GO:0031410:cytoplasmic vesicle (qval2.13E-3)', 'GO:0060076:excitatory synapse (qval2.21E-3)', 'GO:0097708:intracellular vesicle (qval2.22E-3)', 'GO:0070382:exocytic vesicle (qval2.7E-3)', 'GO:0043227:membrane-bounded organelle (qval2.71E-3)', 'GO:0099568:cytoplasmic region (qval2.82E-3)', 'GO:0043229:intracellular organelle (qval5.14E-3)', 'GO:0008021:synaptic vesicle (qval5.27E-3)', 'GO:0031982:vesicle (qval7.29E-3)', 'GO:0098563:intrinsic component of synaptic vesicle membrane (qval7.95E-3)', 'GO:0099060:integral component of postsynaptic specialization membrane (qval9.01E-3)', 'GO:0031300:intrinsic component of organelle membrane (qval9.85E-3)', 'GO:0044306:neuron projection terminus (qval9.7E-3)', 'GO:0099503:secretory vesicle (qval9.66E-3)', 'GO:0098805:whole membrane (qval1.02E-2)', 'GO:0099061:integral component of postsynaptic density membrane (qval1.03E-2)', 'GO:0044448:cell cortex part (qval1.1E-2)', 'GO:0098948:intrinsic component of postsynaptic specialization membrane (qval1.11E-2)', 'GO:0098796:membrane protein complex (qval1.13E-2)', 'GO:0099522:region of cytosol (qval1.13E-2)', 'GO:0098797:plasma membrane protein complex (qval1.16E-2)', 'GO:0030133:transport vesicle (qval1.15E-2)', 'GO:0070032:synaptobrevin 2-SNAP-25-syntaxin-1a-complexin I complex (qval1.18E-2)', 'GO:0070033:synaptobrevin 2-SNAP-25-syntaxin-1a-complexin II complex (qval1.16E-2)', 'GO:0099146:intrinsic component of postsynaptic density membrane (qval1.35E-2)', 'GO:0044425:membrane part (qval1.39E-2)', 'GO:0030424:axon (qval1.44E-2)', 'GO:0044446:intracellular organelle part (qval1.51E-2)', 'GO:0099055:integral component of postsynaptic membrane (qval1.57E-2)', 'GO:0030285:integral component of synaptic vesicle membrane (qval1.57E-2)', 'GO:0031301:integral component of organelle membrane (qval1.63E-2)', 'GO:1903293:phosphatase complex (qval1.67E-2)', 'GO:0008287:protein serine/threonine phosphatase complex (qval1.65E-2)', 'GO:0005856:cytoskeleton (qval1.7E-2)', 'GO:0005954:calcium- and calmodulin-dependent protein kinase complex (qval1.69E-2)', 'GO:0036477:somatodendritic compartment (qval1.77E-2)', 'GO:0098936:intrinsic component of postsynaptic membrane (qval1.96E-2)']</t>
        </is>
      </c>
      <c r="Z23" t="inlineStr">
        <is>
          <t>[{33, 18, 3, 6, 22}, {25, 35, 28, 5}]</t>
        </is>
      </c>
    </row>
    <row r="24">
      <c r="A24" s="1" t="n">
        <v>23</v>
      </c>
      <c r="B24" t="n">
        <v>37560</v>
      </c>
      <c r="C24" t="n">
        <v>917</v>
      </c>
      <c r="D24" t="n">
        <v>37</v>
      </c>
      <c r="E24" t="n">
        <v>602</v>
      </c>
      <c r="F24" t="n">
        <v>598</v>
      </c>
      <c r="G24" t="n">
        <v>20</v>
      </c>
      <c r="H24" t="n">
        <v>1332</v>
      </c>
      <c r="I24" t="n">
        <v>25</v>
      </c>
      <c r="J24" s="2" t="n">
        <v>-115.3298731822024</v>
      </c>
      <c r="K24" t="n">
        <v>0.6951258878793108</v>
      </c>
      <c r="L24" t="inlineStr">
        <is>
          <t>1110032F04Rik,1110051M20Rik,2010300C02Rik,2010315B03Rik,2310061I04Rik,2900009J06Rik,AK157302,Aak1,Aars,Abhd16a,Abi1,Abr,Acot13,Acsl4,Actn1,Actr10,Actr2,Actr3,Actr3b,Adgrb3,Adra2a,Agap2,Agfg2,Agtpbp1,Aimp1,Ak1,Ak5,Akap11,Akap6,Amigo1,Ampd2,Anks1b,Ano3,Anp32a,Ap1b1,Ap1s1,Apba2,Araf,Arf3,Arf5,Arhgap6,Arl15,Armc1,Armc8,Arpc3,Arpp19,Arpp21,Ascc3,Atg2b,Atl1,Atp1b1,Atp2b2,Atp6ap2,Atp6v0b,Atp6v1a,Atp6v1b2,Atp6v1c1,Atp6v1d,Atp6v1e1,Atxn1,B4galnt1,B4galnt4,B4galt2,B4galt3,B4galt6,BC002163,BC037034,Baiap2,Baz1b,Bcl7a,Bend3,Bex1,Bex2,Bhlhe40,Bmi1,C1d,Cab39,Cacna2d1,Cacnb1,Cacnb3,Cacng3,Cadm2,Cadm3,Cadps,Calb1,Calm1,Calm2,Camk1d,Camk2n1,Camk4,Cap2,Capza2,Ccnt2,Cd200,Cdan1,Cdh13,Cdk17,Cdk5r1,Celf2,Celf5,Celsr2,Celsr3,Chchd1,Chmp2b,Chn1,Chrm1,Chst1,Cidea,Clint1,Clstn2,Cmpk1,Cnksr2,Cnot7,Cnr1,Cntn1,Cops3,Coq2,Coq6,Cpeb4,Cplx2,Cpne4,Creld1,Crls1,Crtac1,Cryl1,Crym,Csmd1,Csnk1a1,Cx3cl1,Cyb5r4,Cyfip2,Dbn1,Ddx10,Dgke,Dgkz,Dhx57,Diaph2,Dmxl2,Dnaja1,Dnaja2,Dnajc6,Dock4,Dok3,Dpysl2,Dusp14,Dut,Dynll1,Dynlt3,Ebpl,Edc4,Eftud2,Egr1,Eid1,Eif3m,Eif4a2,Eif4g2,Eif5a,Elmod1,Eloc,Eml5,Enc1,Ensa,Epha5,Ercc3,Etf1,Fam131a,Fam13c,Fam168b,Fam20a,Fam212b,Fam49a,Fam49b,Fam69b,Fam92a,Fbf1,Fbxw7,Fgf13,Fkbp1b,Fmr1,Fndc3a,Frrs1l,Fry,Gabrb3,Gabrg2,Galnt18,Gap43,Garnl3,Gda,Gfer,Gfod1,Ggt7,Glrx2,Gm10221,Gm10419,Gm11549,Gm11628,Gm12090,Gm12337,Gm12460,Gm12468,Gm12728,Gm12983,Gm14227,Gm14308,Gm14419,Gm14472,Gm16089,Gm20604,Gm20721,Gm2962,Gm3244,Gm3362,Gm42776,Gm5881,Gm6044,Gm6428,Gm6788,Gm7497,Gm8097,Gm8318,Gm8756,Gm8797,Gm8822,Gnb1,Gnb2,Gpm6a,Gpr22,Gpr26,Grasp,Gria2,Grin2a,Grsf1,Gse1,Gsto1,Gucy1b3,Hdac2,Hdac9,Hdgfrp3,Herc3,Hnrnpc,Hnrnpdl,Hnrnpl,Homer1,Hpca,Hrk,Hs3st4,Hspa12a,Hspa1b,Hsph1,Icam5,Ids,Ing1,Ipo5,Ipo7,Itpa,Itpr1,Kbtbd2,Kcnf1,Kcnh1,Kcnj3,Kcnmb4,Kifap3,Klhdc2,Klhl2,Klhl23,Klhl9,Kpna4,Lmo7,Lmtk2,Lpcat4,Lrp8,Lrrc20,Lrrc4,Lrrc41,Lrrc4c,Lrrc7,Lrrfip1,Lrrn3,Lsm14b,Ly6h,Madd,Maged1,Map2,Map2k1,Map4k3,Mapk1,Mapk8ip3,Mapk9,Mapre2,Marcks,Mark4,Mdh2,Mecp2,Med15,Mef2a,Mef2c,Memo1,Mettl10,Mff,Mgst3,Mib1,Micu3,Mink1,Mkl2,Mmd,Mmp17,Mpc2,Mplkip,Mpped1,Mprip,Mrpl57,Mrps33,Msh2,Msl1,Mtpn,Myl12b,Nae1,Napb,Nav3,Ncald,Ncbp2,Nck2,Ndel1,Ndfip2,Ndrg3,Ndrg4,Ndufa4,Ndufa6,Ndufb2,Ndufb4,Ndufs4,Negr1,Neto1,Neto2,Neurl1a,Neurod2,Neurod6,Nisch,Nmnat2,Noc4l,Nol4,Nop10,Nov,Npdc1,Nptn,Nptx1,Nptx2,Nr4a2,Nrn1,Nrsn1,Nrxn1,Nrxn3,Nsf,Nsg2,Nudt11,Numbl,Nup98,Oaz1-ps,Ociad2,Ogfrl1,Ola1,Olfm1,Opcml,Osbpl8,Oxr1,Paip2b,Paqr9,Parp6,Pcdh1,Pcdh20,Pcdh7,Pclo,Pcmtd2,Pcnx3,Pcsk2,Pde1a,Pfkl,Pgam5,Pgbd5,Pgm2l1,Pgrmc1,Phf6,Phlda1,Pi4k2a,Pip4k2c,Plaa,Plcb1,Pld3,Plk2,Plppr4,Pls3,Pnma2,Pnmal2,Polr3g,Porcn,Ppm1e,Ppp1cb,Ppp1r12c,Ppp2r1a,Ppp3ca,Ppp3cb,Ppp3r1,Prdm15,Prdx5,Prkaca,Prkcb,Prnp,Prpf31,Psd,Psma1,Psma7,Psmb2,Psmd2,Ptbp2,Pter,Ptk2b,Ptov1,Ptpn18,Ptpn5,Ptprj,Pttg1,RP23-261O3.5,RP23-333M15.9,RP23-55G19.3,Rab11fip2,Rab12,Rab1a,Rab24,Rab26,Rab27b,Rab6a,Ranbp9,Rap2b,Rapgef2,Rasgef1a,Rasgrp1,Rbbp7,Rbm17,Rbm39,Rbm43,Rims4,Rnf11,Rnf150,Rnf44,Rnft2,Robo2,Rpe,Rpe65,Rpl41,Rpl6l,Rprd1a,Rragb,Rrm2b,Rtn1,Rtn4rl1,Rundc3b,Rusc2,Ryr2,Sc5d,Scg5,Scn3a,Sdc3,Sdcbp,Sdccag3,Sec23a,Sept3,Serp2,Sez6l,Sf3b5,Shoc2,Skil,Skiv2l2,Slc12a5,Slc17a5,Slc17a7,Slc24a3,Slc25a3,Slc26a4,Slc39a10,Slc7a4,Slitrk1,Smap2,Smu1,Snap25,Snap91,Snapc3,Snca,Snhg11,Snrpd1,Snrpn,Snx25,Sod2,Sorbs2,Spata7,Spcs3,Sphkap,Spryd7,Srp9,Srpk2,Srsf1,St6galnac5,St6galnac6,St8sia3,Strbp,Strip1,Sub1,Sumo1,Sumo2,Supt6,Sv2b,Svop,Syn2,Syngr3,Syt1,Syt13,Syt4,Tapt1,Tbc1d23,Tbca,Tbl1xr1,Tbr1,Tceal9,Tcp1,Tef,Tenm1,Tenm4,Tex30,Tgfb2,Timm29,Timm8b,Tmed7,Tmem185a,Tmem198,Tmem30a,Tmem35a,Tmem38a,Tmem56,Tmem9,Tmsb4x,Tmx4,Tnfrsf21,Tomm20,Tomm7,Tomm70a,Top2b,Tpgs2,Tpm1,Trafd1,Traip,Trappc9,Trim37,Trim63,Trnp1,Tsga10,Tspan7,Ttc13,Tub,Tuba4a,Tubb5,Tusc3,Ubald2,Ube2d3,Ube2g2,Ube2j2,Ube2k,Ube2n,Ube2ql1,Ube3c,Ubqln4,Ubr3,Ubtf,Uchl1,Ugcg,Unc13a,Unc80,Uqcr11,Usmg5,Usp32,Utp18,Vapa,Vgf,Vipr1,Vsnl1,Wasf1,Wasl,Wbp11,Wdr36,Wrnip1,Yaf2,Ypel4,Yrdc,Ywhab,Ywhag,Ywhah,Zbtb18,Zc3h15,Zcchc18,Zdhhc6,Zer1,Zfp1,Zfp365,Zfp9</t>
        </is>
      </c>
      <c r="M24" t="inlineStr">
        <is>
          <t>[(3, 2), (3, 4), (3, 5), (3, 11), (3, 16), (3, 17), (3, 20), (3, 25), (3, 26), (3, 28), (3, 32), (3, 35), (3, 36), (6, 2), (6, 25), (9, 2), (9, 25), (10, 2), (10, 25), (13, 2), (13, 25), (14, 2), (14, 25), (22, 2), (22, 25)]</t>
        </is>
      </c>
      <c r="N24" t="n">
        <v>766</v>
      </c>
      <c r="O24" t="n">
        <v>0.5</v>
      </c>
      <c r="P24" t="n">
        <v>0.9</v>
      </c>
      <c r="Q24" t="n">
        <v>3</v>
      </c>
      <c r="R24" t="n">
        <v>10000</v>
      </c>
      <c r="S24" t="inlineStr">
        <is>
          <t>03/03/2024, 14:25:26</t>
        </is>
      </c>
      <c r="T24" s="3">
        <f>hyperlink("https://spiral.technion.ac.il/results/MTAwMDA2Ng==/23/GOResultsPROCESS","link")</f>
        <v/>
      </c>
      <c r="U24" t="inlineStr">
        <is>
          <t>['GO:0051049:regulation of transport (qval8.79E-15)', 'GO:0050804:modulation of chemical synaptic transmission (qval3E-13)', 'GO:0099177:regulation of trans-synaptic signaling (qval2.17E-13)', 'GO:0032879:regulation of localization (qval1.6E-12)', 'GO:0051179:localization (qval1.87E-12)', 'GO:0120035:regulation of plasma membrane bounded cell projection organization (qval2.65E-11)', 'GO:0051128:regulation of cellular component organization (qval2.4E-11)', 'GO:0031344:regulation of cell projection organization (qval3.38E-11)', 'GO:0030030:cell projection organization (qval7.25E-11)', 'GO:0010975:regulation of neuron projection development (qval4.21E-10)', 'GO:0060341:regulation of cellular localization (qval2.95E-9)', 'GO:0006810:transport (qval2.98E-9)', 'GO:0045664:regulation of neuron differentiation (qval3.14E-9)', 'GO:0031346:positive regulation of cell projection organization (qval5.57E-9)', 'GO:0065008:regulation of biological quality (qval8.15E-9)', 'GO:0051641:cellular localization (qval1.35E-8)', 'GO:0051960:regulation of nervous system development (qval1.85E-8)', 'GO:0007399:nervous system development (qval2E-8)', 'GO:0060284:regulation of cell development (qval2.07E-8)', 'GO:0010976:positive regulation of neuron projection development (qval3.88E-8)', 'GO:0051234:establishment of localization (qval3.85E-8)', 'GO:0031175:neuron projection development (qval6.55E-8)', 'GO:0051050:positive regulation of transport (qval9.84E-8)', 'GO:0050767:regulation of neurogenesis (qval1.14E-7)', 'GO:0045666:positive regulation of neuron differentiation (qval1.49E-7)', 'GO:0051649:establishment of localization in cell (qval1.46E-7)', 'GO:0120036:plasma membrane bounded cell projection organization (qval2.26E-7)', 'GO:0051130:positive regulation of cellular component organization (qval2.37E-7)', 'GO:0070201:regulation of establishment of protein localization (qval2.48E-7)', 'GO:0050807:regulation of synapse organization (qval2.55E-7)', 'GO:0050769:positive regulation of neurogenesis (qval2.61E-7)', 'GO:0051962:positive regulation of nervous system development (qval2.54E-7)', 'GO:0098693:regulation of synaptic vesicle cycle (qval2.85E-7)', 'GO:0060627:regulation of vesicle-mediated transport (qval3.49E-7)', 'GO:0032409:regulation of transporter activity (qval4.36E-7)', 'GO:0032880:regulation of protein localization (qval4.82E-7)', 'GO:0010720:positive regulation of cell development (qval6.36E-7)', 'GO:0051223:regulation of protein transport (qval1.05E-6)', 'GO:0016043:cellular component organization (qval1.47E-6)', 'GO:0008104:protein localization (qval2.12E-6)', 'GO:0045055:regulated exocytosis (qval2.37E-6)', 'GO:0090087:regulation of peptide transport (qval2.48E-6)', 'GO:0023051:regulation of signaling (qval2.44E-6)', 'GO:0022898:regulation of transmembrane transporter activity (qval2.57E-6)', 'GO:0071840:cellular component organization or biogenesis (qval2.8E-6)', 'GO:0046907:intracellular transport (qval3.09E-6)', 'GO:0010646:regulation of cell communication (qval3.08E-6)', 'GO:0033036:macromolecule localization (qval3.22E-6)', 'GO:0032386:regulation of intracellular transport (qval3.7E-6)', 'GO:0032412:regulation of ion transmembrane transporter activity (qval3.92E-6)', 'GO:2001257:regulation of cation channel activity (qval4.25E-6)', 'GO:1903530:regulation of secretion by cell (qval4.62E-6)', 'GO:0050890:cognition (qval6.17E-6)', 'GO:0051648:vesicle localization (qval6.9E-6)', 'GO:0048518:positive regulation of biological process (qval7.2E-6)', 'GO:1900449:regulation of glutamate receptor signaling pathway (qval7.65E-6)', 'GO:0048167:regulation of synaptic plasticity (qval8.23E-6)', 'GO:0023061:signal release (qval8.98E-6)', 'GO:0065009:regulation of molecular function (qval1.14E-5)', 'GO:0099537:trans-synaptic signaling (qval1.14E-5)', 'GO:0120039:plasma membrane bounded cell projection morphogenesis (qval1.4E-5)', 'GO:0071248:cellular response to metal ion (qval1.44E-5)', 'GO:0044087:regulation of cellular component biogenesis (qval1.44E-5)', 'GO:0099536:synaptic signaling (qval1.54E-5)', 'GO:0044093:positive regulation of molecular function (qval1.82E-5)', 'GO:0097479:synaptic vesicle localization (qval1.89E-5)', 'GO:0048858:cell projection morphogenesis (qval1.97E-5)', 'GO:0051493:regulation of cytoskeleton organization (qval1.98E-5)', 'GO:0050808:synapse organization (qval2.32E-5)', 'GO:1904062:regulation of cation transmembrane transport (qval2.31E-5)', 'GO:0032990:cell part morphogenesis (qval2.45E-5)', 'GO:0043269:regulation of ion transport (qval2.42E-5)', 'GO:0010035:response to inorganic substance (qval2.67E-5)', 'GO:0017157:regulation of exocytosis (qval2.8E-5)', 'GO:0048812:neuron projection morphogenesis (qval2.85E-5)', 'GO:0007610:behavior (qval2.96E-5)', 'GO:0051046:regulation of secretion (qval3.07E-5)', 'GO:0099643:signal release from synapse (qval3.27E-5)', 'GO:0071241:cellular response to inorganic substance (qval3.53E-5)', 'GO:0001505:regulation of neurotransmitter levels (qval4.22E-5)', 'GO:0017156:calcium ion regulated exocytosis (qval4.26E-5)', 'GO:0007613:memory (qval5.02E-5)', 'GO:0033043:regulation of organelle organization (qval5.83E-5)', 'GO:0007611:learning or memory (qval6.52E-5)', 'GO:0048522:positive regulation of cellular process (qval7.14E-5)', 'GO:0010469:regulation of signaling receptor activity (qval7.21E-5)', 'GO:0009987:cellular process (qval7.23E-5)', 'GO:0044089:positive regulation of cellular component biogenesis (qval8.78E-5)', 'GO:0098916:anterograde trans-synaptic signaling (qval9.71E-5)', 'GO:0007268:chemical synaptic transmission (qval9.61E-5)', 'GO:0010769:regulation of cell morphogenesis involved in differentiation (qval9.69E-5)', 'GO:1903169:regulation of calcium ion transmembrane transport (qval1.05E-4)', 'GO:0032989:cellular component morphogenesis (qval1.17E-4)', 'GO:0034762:regulation of transmembrane transport (qval1.34E-4)', 'GO:0034765:regulation of ion transmembrane transport (qval1.36E-4)', 'GO:0032271:regulation of protein polymerization (qval1.42E-4)', 'GO:0051650:establishment of vesicle localization (qval1.44E-4)', 'GO:0022604:regulation of cell morphogenesis (qval1.45E-4)', 'GO:0042391:regulation of membrane potential (qval1.67E-4)', 'GO:0031915:positive regulation of synaptic plasticity (qval1.72E-4)', 'GO:0032940:secretion by cell (qval1.9E-4)', 'GO:0048731:system development (qval1.96E-4)', 'GO:0023052:signaling (qval1.95E-4)', 'GO:1902803:regulation of synaptic vesicle transport (qval2.08E-4)', 'GO:0007267:cell-cell signaling (qval2.13E-4)', 'GO:0010038:response to metal ion (qval2.4E-4)', 'GO:1902903:regulation of supramolecular fiber organization (qval2.49E-4)', 'GO:0007269:neurotransmitter secretion (qval2.6E-4)', 'GO:0099601:regulation of neurotransmitter receptor activity (qval2.63E-4)', 'GO:0043523:regulation of neuron apoptotic process (qval2.63E-4)', 'GO:0007154:cell communication (qval2.62E-4)', 'GO:0050773:regulation of dendrite development (qval2.72E-4)', 'GO:0007416:synapse assembly (qval2.96E-4)', 'GO:0060998:regulation of dendritic spine development (qval3E-4)', 'GO:1901019:regulation of calcium ion transmembrane transporter activity (qval3.11E-4)', 'GO:0035418:protein localization to synapse (qval5.29E-4)', 'GO:0046903:secretion (qval5.3E-4)', 'GO:0046928:regulation of neurotransmitter secretion (qval5.84E-4)', 'GO:0051640:organelle localization (qval5.96E-4)', 'GO:0071417:cellular response to organonitrogen compound (qval6.36E-4)', 'GO:2000300:regulation of synaptic vesicle exocytosis (qval6.36E-4)', 'GO:0098609:cell-cell adhesion (qval6.32E-4)', 'GO:0006688:glycosphingolipid biosynthetic process (qval6.41E-4)', 'GO:0050770:regulation of axonogenesis (qval6.9E-4)', 'GO:0017158:regulation of calcium ion-dependent exocytosis (qval7.27E-4)', 'GO:1901214:regulation of neuron death (qval7.39E-4)', 'GO:0065007:biological regulation (qval8.03E-4)', 'GO:0060078:regulation of postsynaptic membrane potential (qval8.94E-4)', 'GO:0042592:homeostatic process (qval8.97E-4)', 'GO:0051489:regulation of filopodium assembly (qval9.96E-4)', 'GO:0006887:exocytosis (qval1.03E-3)', 'GO:0050806:positive regulation of synaptic transmission (qval1.05E-3)', 'GO:0051592:response to calcium ion (qval1.06E-3)', 'GO:0008038:neuron recognition (qval1.14E-3)', 'GO:1901699:cellular response to nitrogen compound (qval1.16E-3)', 'GO:0045595:regulation of cell differentiation (qval1.2E-3)', 'GO:0045597:positive regulation of cell differentiation (qval1.23E-3)', 'GO:0032273:positive regulation of protein polymerization (qval1.29E-3)', 'GO:0050789:regulation of biological process (qval1.33E-3)', 'GO:0098742:cell-cell adhesion via plasma-membrane adhesion molecules (qval1.4E-3)', 'GO:0048489:synaptic vesicle transport (qval1.44E-3)', 'GO:0097480:establishment of synaptic vesicle localization (qval1.43E-3)', 'GO:0090316:positive regulation of intracellular protein transport (qval1.43E-3)', 'GO:0030833:regulation of actin filament polymerization (qval1.51E-3)', 'GO:0016192:vesicle-mediated transport (qval1.51E-3)', 'GO:0030100:regulation of endocytosis (qval1.6E-3)', 'GO:0051239:regulation of multicellular organismal process (qval2.08E-3)', 'GO:0032970:regulation of actin filament-based process (qval2.12E-3)', 'GO:0010959:regulation of metal ion transport (qval2.22E-3)', 'GO:0051924:regulation of calcium ion transport (qval2.28E-3)', 'GO:0051094:positive regulation of developmental process (qval2.3E-3)', 'GO:0006796:phosphate-containing compound metabolic process (qval2.31E-3)', 'GO:1904951:positive regulation of establishment of protein localization (qval2.31E-3)', 'GO:0043085:positive regulation of catalytic activity (qval2.3E-3)', 'GO:0010638:positive regulation of organelle organization (qval2.64E-3)', 'GO:0015031:protein transport (qval2.64E-3)', 'GO:0051222:positive regulation of protein transport (qval2.68E-3)', 'GO:0033157:regulation of intracellular protein transport (qval2.74E-3)', 'GO:0051656:establishment of organelle localization (qval2.85E-3)', 'GO:0016079:synaptic vesicle exocytosis (qval3.33E-3)', 'GO:0006793:phosphorus metabolic process (qval3.33E-3)', 'GO:0045184:establishment of protein localization (qval3.31E-3)', 'GO:0044057:regulation of system process (qval3.3E-3)', 'GO:0120034:positive regulation of plasma membrane bounded cell projection assembly (qval3.29E-3)', 'GO:0098660:inorganic ion transmembrane transport (qval3.39E-3)', 'GO:0007612:learning (qval3.62E-3)', 'GO:0051240:positive regulation of multicellular organismal process (qval3.62E-3)', 'GO:0071277:cellular response to calcium ion (qval3.8E-3)', 'GO:0032388:positive regulation of intracellular transport (qval3.94E-3)', 'GO:0099003:vesicle-mediated transport in synapse (qval4.14E-3)', 'GO:0008064:regulation of actin polymerization or depolymerization (qval4.3E-3)', 'GO:0030705:cytoskeleton-dependent intracellular transport (qval4.28E-3)', 'GO:0060999:positive regulation of dendritic spine development (qval4.51E-3)', 'GO:0106030:neuron projection fasciculation (qval4.48E-3)', 'GO:0007413:axonal fasciculation (qval4.46E-3)', 'GO:0051588:regulation of neurotransmitter transport (qval4.47E-3)', 'GO:1902905:positive regulation of supramolecular fiber organization (qval4.44E-3)', 'GO:0051279:regulation of release of sequestered calcium ion into cytosol (qval4.52E-3)', 'GO:0030838:positive regulation of actin filament polymerization (qval4.49E-3)', 'GO:0001574:ganglioside biosynthetic process (qval4.72E-3)', 'GO:0008306:associative learning (qval4.74E-3)', 'GO:0048856:anatomical structure development (qval4.72E-3)', 'GO:0015833:peptide transport (qval4.77E-3)', 'GO:0007409:axonogenesis (qval4.87E-3)', 'GO:0030832:regulation of actin filament length (qval4.85E-3)', 'GO:2000026:regulation of multicellular organismal development (qval4.83E-3)', 'GO:0050794:regulation of cellular process (qval4.81E-3)', 'GO:0032956:regulation of actin cytoskeleton organization (qval4.82E-3)', 'GO:0070887:cellular response to chemical stimulus (qval4.99E-3)', 'GO:2000463:positive regulation of excitatory postsynaptic potential (qval4.99E-3)', 'GO:0070050:neuron cellular homeostasis (qval5.18E-3)', 'GO:0051966:regulation of synaptic transmission, glutamatergic (qval5.23E-3)', 'GO:0010770:positive regulation of cell morphogenesis involved in differentiation (qval5.29E-3)', 'GO:0035556:intracellular signal transduction (qval5.61E-3)', 'GO:0006836:neurotransmitter transport (qval5.74E-3)', 'GO:0060079:excitatory postsynaptic potential (qval5.79E-3)', 'GO:0099175:regulation of postsynapse organization (qval5.83E-3)', 'GO:1903533:regulation of protein targeting (qval5.85E-3)', 'GO:1903305:regulation of regulated secretory pathway (qval5.83E-3)', 'GO:0007015:actin filament organization (qval5.96E-3)', 'GO:0048168:regulation of neuronal synaptic plasticity (qval6.42E-3)', 'GO:0034613:cellular protein localization (qval6.51E-3)', 'GO:1903827:regulation of cellular protein localization (qval6.61E-3)', 'GO:1901021:positive regulation of calcium ion transmembrane transporter activity (qval6.61E-3)', 'GO:0007215:glutamate receptor signaling pathway (qval6.58E-3)', 'GO:0010970:transport along microtubule (qval6.74E-3)', 'GO:0099111:microtubule-based transport (qval7.2E-3)', 'GO:0048583:regulation of response to stimulus (qval7.43E-3)', 'GO:0042886:amide transport (qval7.42E-3)', 'GO:0021549:cerebellum development (qval7.6E-3)', 'GO:0022603:regulation of anatomical structure morphogenesis (qval7.62E-3)', 'GO:0071495:cellular response to endogenous stimulus (qval7.7E-3)', 'GO:0007626:locomotory behavior (qval7.77E-3)', 'GO:0070727:cellular macromolecule localization (qval7.81E-3)', 'GO:1903829:positive regulation of cellular protein localization (qval8.87E-3)', 'GO:0044237:cellular metabolic process (qval8.85E-3)', 'GO:0042176:regulation of protein catabolic process (qval8.84E-3)', 'GO:0023056:positive regulation of signaling (qval9.38E-3)', 'GO:0006886:intracellular protein transport (qval9.37E-3)', 'GO:0001558:regulation of cell growth (qval9.53E-3)', 'GO:0010522:regulation of calcium ion transport into cytosol (qval9.55E-3)', 'GO:0043270:positive regulation of ion transport (qval1.14E-2)', 'GO:2000058:regulation of ubiquitin-dependent protein catabolic process (qval1.15E-2)', 'GO:0043524:negative regulation of neuron apoptotic process (qval1.16E-2)', 'GO:1903050:regulation of proteolysis involved in cellular protein catabolic process (qval1.2E-2)', 'GO:0009117:nucleotide metabolic process (qval1.2E-2)', 'GO:0051347:positive regulation of transferase activity (qval1.21E-2)', 'GO:0050796:regulation of insulin secretion (qval1.21E-2)', 'GO:0051491:positive regulation of filopodium assembly (qval1.23E-2)', 'GO:0110053:regulation of actin filament organization (qval1.23E-2)', 'GO:0006807:nitrogen compound metabolic process (qval1.22E-2)', 'GO:0072384:organelle transport along microtubule (qval1.23E-2)', 'GO:0043254:regulation of protein complex assembly (qval1.22E-2)', 'GO:0090276:regulation of peptide hormone secretion (qval1.22E-2)', 'GO:0098930:axonal transport (qval1.25E-2)', 'GO:0097120:receptor localization to synapse (qval1.26E-2)', 'GO:0010647:positive regulation of cell communication (qval1.26E-2)', 'GO:0051495:positive regulation of cytoskeleton organization (qval1.26E-2)', 'GO:0098662:inorganic cation transmembrane transport (qval1.27E-2)', 'GO:0071705:nitrogen compound transport (qval1.29E-2)', 'GO:1901564:organonitrogen compound metabolic process (qval1.32E-2)', 'GO:1904950:negative regulation of establishment of protein localization (qval1.33E-2)', 'GO:1900006:positive regulation of dendrite development (qval1.33E-2)', 'GO:1901215:negative regulation of neuron death (qval1.33E-2)', 'GO:0051716:cellular response to stimulus (qval1.34E-2)', 'GO:0019932:second-messenger-mediated signaling (qval1.39E-2)', 'GO:0050790:regulation of catalytic activity (qval1.39E-2)', 'GO:0051282:regulation of sequestering of calcium ion (qval1.41E-2)', 'GO:0006753:nucleoside phosphate metabolic process (qval1.41E-2)', 'GO:0032502:developmental process (qval1.41E-2)', 'GO:1902115:regulation of organelle assembly (qval1.42E-2)', 'GO:0031503:protein-containing complex localization (qval1.46E-2)', 'GO:0120032:regulation of plasma membrane bounded cell projection assembly (qval1.46E-2)', 'GO:0010817:regulation of hormone levels (qval1.5E-2)', 'GO:0008088:axo-dendritic transport (qval1.52E-2)', 'GO:0006687:glycosphingolipid metabolic process (qval1.55E-2)', 'GO:0022607:cellular component assembly (qval1.55E-2)', 'GO:0060491:regulation of cell projection assembly (qval1.61E-2)', 'GO:0061136:regulation of proteasomal protein catabolic process (qval1.7E-2)', 'GO:0071704:organic substance metabolic process (qval1.69E-2)', 'GO:0048878:chemical homeostasis (qval1.78E-2)', 'GO:0051338:regulation of transferase activity (qval1.81E-2)', 'GO:0031334:positive regulation of protein complex assembly (qval1.82E-2)', 'GO:0048169:regulation of long-term neuronal synaptic plasticity (qval1.81E-2)', 'GO:0061178:regulation of insulin secretion involved in cellular response to glucose stimulus (qval1.97E-2)', 'GO:0007018:microtubule-based movement (qval1.98E-2)', 'GO:0033674:positive regulation of kinase activity (qval2.01E-2)', 'GO:0008037:cell recognition (qval2.02E-2)', 'GO:0051246:regulation of protein metabolic process (qval2.05E-2)', 'GO:0090314:positive regulation of protein targeting to membrane (qval2.07E-2)', 'GO:0048814:regulation of dendrite morphogenesis (qval2.06E-2)', 'GO:0048666:neuron development (qval2.11E-2)', 'GO:0019725:cellular homeostasis (qval2.13E-2)', 'GO:0050793:regulation of developmental process (qval2.13E-2)', 'GO:0051928:positive regulation of calcium ion transport (qval2.2E-2)', 'GO:0045860:positive regulation of protein kinase activity (qval2.19E-2)', 'GO:0055080:cation homeostasis (qval2.29E-2)', 'GO:0051963:regulation of synapse assembly (qval2.33E-2)', 'GO:2000171:negative regulation of dendrite development (qval2.37E-2)', 'GO:0042221:response to chemical (qval2.43E-2)', 'GO:1904427:positive regulation of calcium ion transmembrane transport (qval2.45E-2)', 'GO:0051284:positive regulation of sequestering of calcium ion (qval2.59E-2)', 'GO:0010882:regulation of cardiac muscle contraction by calcium ion signaling (qval2.58E-2)', 'GO:0070507:regulation of microtubule cytoskeleton organization (qval2.67E-2)', 'GO:0042493:response to drug (qval2.7E-2)', 'GO:0070588:calcium ion transmembrane transport (qval2.75E-2)', 'GO:0006397:mRNA processing (qval2.78E-2)', 'GO:0048259:regulation of receptor-mediated endocytosis (qval2.79E-2)', 'GO:0050709:negative regulation of protein secretion (qval2.85E-2)', 'GO:2000060:positive regulation of ubiquitin-dependent protein catabolic process (qval2.9E-2)', 'GO:0010243:response to organonitrogen compound (qval2.96E-2)', 'GO:0050708:regulation of protein secretion (qval2.96E-2)', 'GO:0009141:nucleoside triphosphate metabolic process (qval3.03E-2)', 'GO:0030307:positive regulation of cell growth (qval3.06E-2)', 'GO:0009719:response to endogenous stimulus (qval3.17E-2)', 'GO:0031644:regulation of neurological system process (qval3.21E-2)', 'GO:0021680:cerebellar Purkinje cell layer development (qval3.28E-2)', 'GO:0034314:Arp2/3 complex-mediated actin nucleation (qval3.27E-2)', 'GO:0046883:regulation of hormone secretion (qval3.27E-2)', 'GO:0007156:homophilic cell adhesion via plasma membrane adhesion molecules (qval3.27E-2)', 'GO:0034641:cellular nitrogen compound metabolic process (qval3.28E-2)', 'GO:0098655:cation transmembrane transport (qval3.32E-2)', 'GO:0061003:positive regulation of dendritic spine morphogenesis (qval3.36E-2)', 'GO:1903747:regulation of establishment of protein localization to mitochondrion (qval3.35E-2)', 'GO:0001573:ganglioside metabolic process (qval3.34E-2)', 'GO:0045010:actin nucleation (qval3.33E-2)', 'GO:1903955:positive regulation of protein targeting to mitochondrion (qval3.45E-2)', 'GO:0003407:neural retina development (qval3.44E-2)', 'GO:0032411:positive regulation of transporter activity (qval3.44E-2)', 'GO:0050775:positive regulation of dendrite morphogenesis (qval3.5E-2)', 'GO:0030001:metal ion transport (qval3.62E-2)', 'GO:1903052:positive regulation of proteolysis involved in cellular protein catabolic process (qval3.64E-2)', 'GO:0045937:positive regulation of phosphate metabolic process (qval3.68E-2)', 'GO:0010562:positive regulation of phosphorus metabolic process (qval3.67E-2)', 'GO:0034220:ion transmembrane transport (qval3.73E-2)', 'GO:0006996:organelle organization (qval3.73E-2)', 'GO:0019220:regulation of phosphate metabolic process (qval3.75E-2)', 'GO:0007616:long-term memory (qval3.73E-2)', 'GO:0051174:regulation of phosphorus metabolic process (qval3.78E-2)', 'GO:0098815:modulation of excitatory postsynaptic potential (qval3.79E-2)', 'GO:1903362:regulation of cellular protein catabolic process (qval3.78E-2)', 'GO:1903861:positive regulation of dendrite extension (qval3.79E-2)', 'GO:0044238:primary metabolic process (qval3.88E-2)', 'GO:0099171:presynaptic modulation of chemical synaptic transmission (qval3.92E-2)', 'GO:0035235:ionotropic glutamate receptor signaling pathway (qval3.91E-2)', 'GO:0009628:response to abiotic stimulus (qval3.96E-2)', 'GO:0046513:ceramide biosynthetic process (qval4.14E-2)', 'GO:0014059:regulation of dopamine secretion (qval4.14E-2)', 'GO:1903531:negative regulation of secretion by cell (qval4.25E-2)', 'GO:0006464:cellular protein modification process (qval4.27E-2)', 'GO:0036211:protein modification process (qval4.26E-2)', 'GO:0008152:metabolic process (qval4.26E-2)', 'GO:0002791:regulation of peptide secretion (qval4.39E-2)']</t>
        </is>
      </c>
      <c r="V24" s="3">
        <f>hyperlink("https://spiral.technion.ac.il/results/MTAwMDA2Ng==/23/GOResultsFUNCTION","link")</f>
        <v/>
      </c>
      <c r="W24" t="inlineStr">
        <is>
          <t>['GO:0005515:protein binding (qval4.54E-16)', 'GO:0005488:binding (qval1.62E-8)', 'GO:0019899:enzyme binding (qval4.73E-7)', 'GO:0035254:glutamate receptor binding (qval3.1E-5)', 'GO:0019901:protein kinase binding (qval3.97E-5)', 'GO:0019900:kinase binding (qval5.55E-5)', 'GO:0008092:cytoskeletal protein binding (qval9.66E-5)', 'GO:0047485:protein N-terminus binding (qval2.47E-4)', 'GO:0019904:protein domain specific binding (qval4.7E-4)', 'GO:0030234:enzyme regulator activity (qval5.99E-4)', 'GO:0035639:purine ribonucleoside triphosphate binding (qval5.7E-4)', 'GO:0044877:protein-containing complex binding (qval6.66E-4)', 'GO:0098772:molecular function regulator (qval1.41E-3)', 'GO:0000166:nucleotide binding (qval1.59E-3)', 'GO:1901265:nucleoside phosphate binding (qval1.48E-3)', 'GO:0032555:purine ribonucleotide binding (qval1.92E-3)', 'GO:0016247:channel regulator activity (qval1.9E-3)', 'GO:0043168:anion binding (qval1.87E-3)', 'GO:0043167:ion binding (qval2.1E-3)', 'GO:0017076:purine nucleotide binding (qval2.01E-3)', 'GO:0032553:ribonucleotide binding (qval2.04E-3)', 'GO:0005509:calcium ion binding (qval2.31E-3)', 'GO:0042802:identical protein binding (qval4.87E-3)', 'GO:0044325:ion channel binding (qval5.46E-3)', 'GO:0099106:ion channel regulator activity (qval6.4E-3)', 'GO:0036094:small molecule binding (qval6.92E-3)', 'GO:0030276:clathrin binding (qval8.56E-3)', 'GO:0005524:ATP binding (qval8.36E-3)', 'GO:0005516:calmodulin binding (qval9.17E-3)', 'GO:0097367:carbohydrate derivative binding (qval9.2E-3)', 'GO:0005246:calcium channel regulator activity (qval9.06E-3)', 'GO:0008144:drug binding (qval9.61E-3)', 'GO:0017075:syntaxin-1 binding (qval1.12E-2)', 'GO:0022890:inorganic cation transmembrane transporter activity (qval2.27E-2)', 'GO:0051020:GTPase binding (qval2.29E-2)', 'GO:0032559:adenyl ribonucleotide binding (qval2.28E-2)', 'GO:0097110:scaffold protein binding (qval2.28E-2)', 'GO:0008047:enzyme activator activity (qval2.26E-2)', 'GO:0030554:adenyl nucleotide binding (qval2.65E-2)', 'GO:0015318:inorganic molecular entity transmembrane transporter activity (qval2.6E-2)', 'GO:0008022:protein C-terminus binding (qval3.12E-2)', 'GO:0046982:protein heterodimerization activity (qval3.48E-2)', 'GO:0035256:G protein-coupled glutamate receptor binding (qval3.67E-2)', 'GO:0046961:proton-transporting ATPase activity, rotational mechanism (qval3.76E-2)', 'GO:0005234:extracellularly glutamate-gated ion channel activity (qval4.08E-2)', 'GO:0003779:actin binding (qval4.63E-2)', 'GO:0000149:SNARE binding (qval4.73E-2)', 'GO:0061631:ubiquitin conjugating enzyme activity (qval4.77E-2)', 'GO:0016462:pyrophosphatase activity (qval4.81E-2)', 'GO:0016817:hydrolase activity, acting on acid anhydrides (qval4.94E-2)', 'GO:0016818:hydrolase activity, acting on acid anhydrides, in phosphorus-containing anhydrides (qval4.84E-2)', 'GO:0005216:ion channel activity (qval4.89E-2)', 'GO:0034237:protein kinase A regulatory subunit binding (qval5.69E-2)', 'GO:0046873:metal ion transmembrane transporter activity (qval5.86E-2)', 'GO:0008324:cation transmembrane transporter activity (qval6.16E-2)', 'GO:0015075:ion transmembrane transporter activity (qval6.62E-2)', 'GO:0022838:substrate-specific channel activity (qval6.53E-2)', 'GO:0008179:adenylate cyclase binding (qval6.49E-2)', 'GO:0003824:catalytic activity (qval6.46E-2)', 'GO:0022839:ion gated channel activity (qval6.66E-2)', 'GO:0061650:ubiquitin-like protein conjugating enzyme activity (qval6.6E-2)', 'GO:0005261:cation channel activity (qval7.24E-2)']</t>
        </is>
      </c>
      <c r="X24" s="3">
        <f>hyperlink("https://spiral.technion.ac.il/results/MTAwMDA2Ng==/23/GOResultsCOMPONENT","link")</f>
        <v/>
      </c>
      <c r="Y24" t="inlineStr">
        <is>
          <t>['GO:0097458:neuron part (qval7E-32)', 'GO:0044456:synapse part (qval1.49E-29)', 'GO:0045202:synapse (qval1.1E-28)', 'GO:0044464:cell part (qval4.08E-20)', 'GO:0043005:neuron projection (qval4.67E-20)', 'GO:0098978:glutamatergic synapse (qval2.69E-19)', 'GO:0043226:organelle (qval2.67E-18)', 'GO:0042995:cell projection (qval2.34E-17)', 'GO:0044444:cytoplasmic part (qval5.57E-17)', 'GO:0044424:intracellular part (qval5.24E-17)', 'GO:0120025:plasma membrane bounded cell projection (qval5.67E-16)', 'GO:0005737:cytoplasm (qval8.98E-15)', 'GO:0044297:cell body (qval3.88E-14)', 'GO:0043229:intracellular organelle (qval4.3E-14)', 'GO:0043227:membrane-bounded organelle (qval4.37E-14)', 'GO:0014069:postsynaptic density (qval5.09E-14)', 'GO:0099572:postsynaptic specialization (qval9.18E-14)', 'GO:0016020:membrane (qval1.18E-12)', 'GO:0044422:organelle part (qval1.54E-12)', 'GO:0120038:plasma membrane bounded cell projection part (qval9.91E-12)', 'GO:0044463:cell projection part (qval9.43E-12)', 'GO:0043231:intracellular membrane-bounded organelle (qval1.48E-11)', 'GO:0043025:neuronal cell body (qval1.67E-11)', 'GO:0030054:cell junction (qval2.24E-11)', 'GO:0060076:excitatory synapse (qval2.07E-10)', 'GO:0030424:axon (qval2.79E-10)', 'GO:0033267:axon part (qval2.28E-9)', 'GO:0098794:postsynapse (qval2.77E-9)', 'GO:0044446:intracellular organelle part (qval4.19E-9)', 'GO:0098793:presynapse (qval4.92E-9)', 'GO:0031090:organelle membrane (qval1.09E-7)', 'GO:0034703:cation channel complex (qval1.22E-7)', 'GO:0098685:Schaffer collateral - CA1 synapse (qval1.28E-7)', 'GO:0097060:synaptic membrane (qval2.12E-7)', 'GO:1990351:transporter complex (qval3.86E-7)', 'GO:0032991:protein-containing complex (qval5.39E-7)', 'GO:0030427:site of polarized growth (qval5.32E-7)', 'GO:1902495:transmembrane transporter complex (qval5.36E-7)', 'GO:0034702:ion channel complex (qval6.29E-7)', 'GO:0098796:membrane protein complex (qval8.39E-7)', 'GO:0030425:dendrite (qval9.99E-7)', 'GO:0031982:vesicle (qval1.03E-6)', 'GO:0030133:transport vesicle (qval2.05E-6)', 'GO:0070382:exocytic vesicle (qval2.1E-6)', 'GO:0031410:cytoplasmic vesicle (qval2.18E-6)', 'GO:0097708:intracellular vesicle (qval2.56E-6)', 'GO:0043209:myelin sheath (qval3.06E-6)', 'GO:0005829:cytosol (qval3.44E-6)', 'GO:0030426:growth cone (qval4.61E-6)', 'GO:0030658:transport vesicle membrane (qval6.14E-6)', 'GO:0099501:exocytic vesicle membrane (qval6.33E-6)', 'GO:0030672:synaptic vesicle membrane (qval6.21E-6)', 'GO:0098982:GABA-ergic synapse (qval7.7E-6)', 'GO:0099240:intrinsic component of synaptic membrane (qval8.43E-6)', 'GO:0099061:integral component of postsynaptic density membrane (qval1.39E-5)', 'GO:0099503:secretory vesicle (qval1.82E-5)', 'GO:0042734:presynaptic membrane (qval2.16E-5)', 'GO:0005886:plasma membrane (qval2.41E-5)', 'GO:0098588:bounding membrane of organelle (qval2.46E-5)', 'GO:0099060:integral component of postsynaptic specialization membrane (qval2.84E-5)', 'GO:0012506:vesicle membrane (qval3.11E-5)', 'GO:0099146:intrinsic component of postsynaptic density membrane (qval3.14E-5)', 'GO:0098590:plasma membrane region (qval4.03E-5)', 'GO:0043195:terminal bouton (qval4.11E-5)', 'GO:0098948:intrinsic component of postsynaptic specialization membrane (qval5.29E-5)', 'GO:0008021:synaptic vesicle (qval5.31E-5)', 'GO:0030659:cytoplasmic vesicle membrane (qval6.11E-5)', 'GO:0098688:parallel fiber to Purkinje cell synapse (qval7.28E-5)', 'GO:0005955:calcineurin complex (qval8.16E-5)', 'GO:0099699:integral component of synaptic membrane (qval9.51E-5)', 'GO:0044433:cytoplasmic vesicle part (qval1.44E-4)', 'GO:0098889:intrinsic component of presynaptic membrane (qval2.98E-4)', 'GO:0043197:dendritic spine (qval3.39E-4)', 'GO:0044309:neuron spine (qval5.12E-4)', 'GO:0098936:intrinsic component of postsynaptic membrane (qval7.14E-4)', 'GO:0120111:neuron projection cytoplasm (qval7.2E-4)', 'GO:0098805:whole membrane (qval8.54E-4)', 'GO:0044306:neuron projection terminus (qval1.45E-3)', 'GO:0032838:plasma membrane bounded cell projection cytoplasm (qval1.52E-3)', 'GO:0048471:perinuclear region of cytoplasm (qval1.53E-3)', 'GO:0005856:cytoskeleton (qval1.78E-3)', 'GO:0032839:dendrite cytoplasm (qval1.92E-3)', 'GO:1902494:catalytic complex (qval1.92E-3)', 'GO:0008328:ionotropic glutamate receptor complex (qval2.31E-3)', 'GO:0099522:region of cytosol (qval2.37E-3)', 'GO:0005885:Arp2/3 protein complex (qval2.46E-3)', 'GO:0043228:non-membrane-bounded organelle (qval3.85E-3)', 'GO:0005634:nucleus (qval3.91E-3)', 'GO:0005783:endoplasmic reticulum (qval3.98E-3)', 'GO:0031965:nuclear membrane (qval4E-3)', 'GO:0099055:integral component of postsynaptic membrane (qval4.33E-3)', 'GO:1902737:dendritic filopodium (qval4.34E-3)', 'GO:0005794:Golgi apparatus (qval4.41E-3)', 'GO:0098878:neurotransmitter receptor complex (qval4.47E-3)', 'GO:0044428:nuclear part (qval4.63E-3)', 'GO:0031966:mitochondrial membrane (qval5.17E-3)', 'GO:1903293:phosphatase complex (qval5.17E-3)', 'GO:0008287:protein serine/threonine phosphatase complex (qval5.12E-3)', 'GO:0045211:postsynaptic membrane (qval5.94E-3)', 'GO:0044455:mitochondrial membrane part (qval5.88E-3)', 'GO:0008076:voltage-gated potassium channel complex (qval5.93E-3)', 'GO:0005739:mitochondrion (qval6.28E-3)', 'GO:0099056:integral component of presynaptic membrane (qval6.35E-3)', 'GO:0043232:intracellular non-membrane-bounded organelle (qval8.27E-3)', 'GO:0099523:presynaptic cytosol (qval8.29E-3)', 'GO:0099568:cytoplasmic region (qval1.06E-2)', 'GO:0033178:proton-transporting two-sector ATPase complex, catalytic domain (qval1.15E-2)', 'GO:0099524:postsynaptic cytosol (qval1.19E-2)', 'GO:0044459:plasma membrane part (qval1.22E-2)', 'GO:0033180:proton-transporting V-type ATPase, V1 domain (qval1.22E-2)', 'GO:0032585:multivesicular body membrane (qval1.21E-2)', 'GO:0098858:actin-based cell projection (qval1.34E-2)', 'GO:0000792:heterochromatin (qval1.41E-2)', 'GO:0034705:potassium channel complex (qval1.52E-2)', 'GO:0032281:AMPA glutamate receptor complex (qval1.6E-2)']</t>
        </is>
      </c>
      <c r="Z24" t="inlineStr">
        <is>
          <t>[{3, 6, 22, 9, 10, 13, 14}, {32, 2, 35, 4, 5, 36, 11, 16, 17, 20, 25, 26, 28}]</t>
        </is>
      </c>
    </row>
    <row r="25">
      <c r="A25" s="1" t="n">
        <v>24</v>
      </c>
      <c r="B25" t="n">
        <v>37560</v>
      </c>
      <c r="C25" t="n">
        <v>917</v>
      </c>
      <c r="D25" t="n">
        <v>37</v>
      </c>
      <c r="E25" t="n">
        <v>372</v>
      </c>
      <c r="F25" t="n">
        <v>695</v>
      </c>
      <c r="G25" t="n">
        <v>29</v>
      </c>
      <c r="H25" t="n">
        <v>1332</v>
      </c>
      <c r="I25" t="n">
        <v>51</v>
      </c>
      <c r="J25" s="2" t="n">
        <v>-258.2186561017779</v>
      </c>
      <c r="K25" t="n">
        <v>0.7004145529212451</v>
      </c>
      <c r="L25" t="inlineStr">
        <is>
          <t>0610012G03Rik,1110008P14Rik,1700001G11Rik,1810022K09Rik,2010107E04Rik,2610001J05Rik,Actb,Adam1a,Adcy2,Add2,Adgrb3,Adprh,Ak1,Aldoa,Anxa7,Ap2m1,Apbb1,Arf3,Arhgap32,Arhgap39,Armcx2,Ascc3,Asna1,Atp1b1,Atp2a2,Atp5a1,Atp5d,Atp5j2,Atp5k,Atp6ap2,Atp6v0a1,Atp6v0e2,Atp6v1c1,Atp6v1d,Atp6v1g2,Atpif1,Atrx,Atxn1,Atxn10,B3gat3,B430305J03Rik,Bex2,Bsn,C2cd2l,Calm1,Calm2,Calm3,Camkv,Camta2,Cck,Celf3,Cherp,Chgb,Chn1,Chrd,Ckmt1,Cldn9,Clip1,Clip3,Clta,Cltc,Cox6a1,Cox6c,Cox7c,Cox8a,Cplx2,Crem,Crip2,Crls1,Crym,Cyfip2,Cyp46a1,D17H6S53E,D430041D05Rik,Dclk1,Dctn4,Diras2,Dlg2,Dnajc30,Dnm1,Dusp3,Dync1i1,Dynll1,Dynlrb1,Eif1,Eif1a,Eif4a1,Eif5a,Emc10,Enc1,Eno1,Eno1b,Eno2,Enpp5,Erh,Evl,Fabp3,Fam131b,Fam160b1,Fam49a,Fbxw11,Fbxw5,Fkbp1a,Fmnl1,Fnbp1l,Gabbr1,Gak,Galnt9,Gas7,Gda,Glrx3,Gls,Gm10080,Gm10131,Gm10419,Gm11628,Gm12067,Gm12297,Gm128,Gm14539,Gm14630,Gm15262,Gm15690,Gm15820,Gm16089,Gm17822,Gm1821,Gm21964,Gm26841,Gm33707,Gm42608,Gm44801,Gm45413,Gm45738,Gm4812,Gm4929,Gm5177,Gm5575,Gm5863,Gm5883,Gm5915,Gm5944,Gm6025,Gm6061,Gm6062,Gm6075,Gm6077,Gm6788,Gm6946,Gm6990,Gm7833,Gm8055,Gm8173,Gm8355,Gm8357,Gm8604,Gm8909,Gm9522,Gm9619,Gm9621,Gm9658,Gnb1,Gng3,Gorasp2,Got1,Gpm6a,Gpr176,Gpr26,Grcc10,Gria2,Grin2a,Grina,Grk3,Gsk3a,Hk1,Hmgcr,Hmgcs1,Homer1,Hs3st4,Hspa8,Insig1,Jph3,Kalrn,Kcnab1,Kcnd3,Kif1a,Kifap3,Kifc2,Klc1,Lrrc73,Lrrc8b,Lsm14b,Map7d1,Mapk10,Mark4,Mbnl2,Mboat7,Med10,Meg3,Mff,Mgst3,Mical2,Mllt11,Mmp17,Mpp2,Mpped1,Mrps18b,Msmo1,Mtch1,Mtfp1,Mthfsd,Myl12b,Naa38,Nars,Nckap1,Ndufa4,Ndufb11,Neto1,Nme1,Npas2,Npdc1,Nptn,Nr4a1,Nr4a2,Nrxn3,Nudt17,Numbl,Nup93,Oaz1,Ociad1,Ola1,Olfm2,Pafah1b2,Pak1,Pcdh1,Pcmt1,Pde1a,Pdha1,Pdhb,Pdpk1,Perm1,Pex19,Pfn2,Pgk1,Pgm2l1,Phf24,Phyhip,Pin1,Pitpna,Pja2,Pkd1l1,Plk2,Plppr2,Ppfia2,Ppm1a,Ppp1r9b,Ppp3r1,Prickle1,Prickle2,Prkar1b,Prkcb,Prkce,Prnp,Prrt1,Psap,Psd,Psma6,Ptms,Ptprn,R3hdm4,RP23-421N20.4,RP23-444K20.5,RP23-55G19.3,Rab6a,Rab6b,Rabac1,Rad23b,Ran,Rap1gds1,Rap2c,Rasgef1a,Rasgrp1,Rbfox2,Rcor2,Reep2,Reps2,Rgs4,Rnf10,Rnf187,Rnf217,Rpn2,Rtn1,Rtn3,Runx2,Rusc2,Scg5,Scn2b,Sema7a,Serinc1,Sf3a1,Sgsm1,Sh3bgrl3,Sh3gl2,Skp1a,Slc17a7,Slc25a5,Slc6a17,Slc9a6,Smap2,Smim13,Smpd1,Snap25,Snap47,Snap91,Snca,Sncb,Snrpn,Snx10,Spock1,Sptan1,Sptbn1,Srcin1,Stmn1,Stmn3,Stx12,Stx1b,Stxbp1,Sub1,Syn1,Syn2,Syngr1,Syngr3,Syp,Syt1,Tbr1,Tcf25,Tfdp1,Timm8b,Tmem94,Tmsb10,Tpm1,Tprgl,Trim32,Trim9,Tsc22d1,Ttc3,Tub,Tuba4a,Tubb2b,Tubb5,Ubald1,Ubb,Ube2e2,Ube2ql1,Uhrf2,Uqcrq,Usmg5,Vamp2,Vopp1,Vps35,Vps50,Vsnl1,Wasf1,Ykt6,Ypel5,Ywhag,Ywhah,Ywhaz,Zbtb46,Zc3h15,Zfp706,Zyx</t>
        </is>
      </c>
      <c r="M25" t="inlineStr">
        <is>
          <t>[(0, 2), (3, 2), (3, 35), (4, 2), (4, 35), (6, 2), (6, 35), (7, 2), (7, 35), (9, 2), (9, 35), (10, 2), (10, 35), (11, 2), (11, 35), (12, 2), (12, 35), (13, 2), (13, 35), (14, 2), (14, 35), (15, 2), (16, 2), (16, 25), (16, 35), (18, 2), (18, 35), (20, 2), (20, 35), (21, 2), (21, 35), (22, 2), (23, 2), (23, 35), (26, 2), (26, 35), (27, 2), (28, 2), (28, 35), (29, 2), (29, 35), (30, 2), (30, 25), (30, 35), (33, 2), (33, 25), (33, 35), (34, 2), (34, 35), (36, 2), (36, 35)]</t>
        </is>
      </c>
      <c r="N25" t="n">
        <v>6806</v>
      </c>
      <c r="O25" t="n">
        <v>0.5</v>
      </c>
      <c r="P25" t="n">
        <v>0.95</v>
      </c>
      <c r="Q25" t="n">
        <v>3</v>
      </c>
      <c r="R25" t="n">
        <v>10000</v>
      </c>
      <c r="S25" t="inlineStr">
        <is>
          <t>03/03/2024, 14:27:02</t>
        </is>
      </c>
      <c r="T25" s="3">
        <f>hyperlink("https://spiral.technion.ac.il/results/MTAwMDA2Ng==/24/GOResultsPROCESS","link")</f>
        <v/>
      </c>
      <c r="U25" t="inlineStr">
        <is>
          <t>['GO:0051649:establishment of localization in cell (qval1.32E-15)', 'GO:0051179:localization (qval1.88E-11)', 'GO:0050804:modulation of chemical synaptic transmission (qval1.63E-11)', 'GO:0099177:regulation of trans-synaptic signaling (qval1.3E-11)', 'GO:0006810:transport (qval1.33E-11)', 'GO:0051234:establishment of localization (qval1.57E-11)', 'GO:0046907:intracellular transport (qval1.38E-11)', 'GO:0051641:cellular localization (qval2.93E-11)', 'GO:0099003:vesicle-mediated transport in synapse (qval1.54E-10)', 'GO:0060341:regulation of cellular localization (qval1.61E-10)', 'GO:0098693:regulation of synaptic vesicle cycle (qval1.85E-10)', 'GO:0032879:regulation of localization (qval2.21E-10)', 'GO:0051049:regulation of transport (qval2.98E-10)', 'GO:0065008:regulation of biological quality (qval1.67E-9)', 'GO:0099643:signal release from synapse (qval1.78E-8)', 'GO:0071840:cellular component organization or biogenesis (qval1.94E-8)', 'GO:0016043:cellular component organization (qval2.88E-8)', 'GO:0051128:regulation of cellular component organization (qval1.16E-7)', 'GO:0048488:synaptic vesicle endocytosis (qval1.29E-7)', 'GO:0140238:presynaptic endocytosis (qval1.23E-7)', 'GO:0009150:purine ribonucleotide metabolic process (qval2.75E-7)', 'GO:0008104:protein localization (qval3.14E-7)', 'GO:0009205:purine ribonucleoside triphosphate metabolic process (qval4.07E-7)', 'GO:0033036:macromolecule localization (qval4.72E-7)', 'GO:0016192:vesicle-mediated transport (qval4.93E-7)', 'GO:0009199:ribonucleoside triphosphate metabolic process (qval4.95E-7)', 'GO:0050808:synapse organization (qval5.39E-7)', 'GO:0006163:purine nucleotide metabolic process (qval5.74E-7)', 'GO:0009259:ribonucleotide metabolic process (qval6.66E-7)', 'GO:0009144:purine nucleoside triphosphate metabolic process (qval6.48E-7)', 'GO:0072521:purine-containing compound metabolic process (qval7.44E-7)', 'GO:0048167:regulation of synaptic plasticity (qval1.23E-6)', 'GO:0006886:intracellular protein transport (qval1.2E-6)', 'GO:0019693:ribose phosphate metabolic process (qval1.46E-6)', 'GO:0046034:ATP metabolic process (qval1.54E-6)', 'GO:0009141:nucleoside triphosphate metabolic process (qval2.27E-6)', 'GO:0031333:negative regulation of protein complex assembly (qval3.86E-6)', 'GO:0045184:establishment of protein localization (qval4.33E-6)', 'GO:0009167:purine ribonucleoside monophosphate metabolic process (qval4.85E-6)', 'GO:0023061:signal release (qval5.19E-6)', 'GO:0009126:purine nucleoside monophosphate metabolic process (qval5.06E-6)', 'GO:0007269:neurotransmitter secretion (qval5.31E-6)', 'GO:0006996:organelle organization (qval5.22E-6)', 'GO:0009117:nucleotide metabolic process (qval6.8E-6)', 'GO:0009152:purine ribonucleotide biosynthetic process (qval7.23E-6)', 'GO:0032940:secretion by cell (qval8.68E-6)', 'GO:0006753:nucleoside phosphate metabolic process (qval8.75E-6)', 'GO:0007610:behavior (qval8.59E-6)', 'GO:0045055:regulated exocytosis (qval8.53E-6)', 'GO:0009142:nucleoside triphosphate biosynthetic process (qval1.06E-5)', 'GO:0009161:ribonucleoside monophosphate metabolic process (qval1.07E-5)', 'GO:1902600:proton transmembrane transport (qval1.21E-5)', 'GO:0009260:ribonucleotide biosynthetic process (qval1.32E-5)', 'GO:0001505:regulation of neurotransmitter levels (qval1.3E-5)', 'GO:0099072:regulation of postsynaptic membrane neurotransmitter receptor levels (qval1.34E-5)', 'GO:0010646:regulation of cell communication (qval1.43E-5)', 'GO:0006164:purine nucleotide biosynthetic process (qval1.44E-5)', 'GO:0046903:secretion (qval1.49E-5)', 'GO:0051668:localization within membrane (qval1.54E-5)', 'GO:0009206:purine ribonucleoside triphosphate biosynthetic process (qval1.58E-5)', 'GO:0055086:nucleobase-containing small molecule metabolic process (qval1.61E-5)', 'GO:0023051:regulation of signaling (qval1.58E-5)', 'GO:0015031:protein transport (qval1.58E-5)', 'GO:0061024:membrane organization (qval1.65E-5)', 'GO:0009145:purine nucleoside triphosphate biosynthetic process (qval1.66E-5)', 'GO:0009123:nucleoside monophosphate metabolic process (qval1.72E-5)', 'GO:0051648:vesicle localization (qval1.76E-5)', 'GO:0065009:regulation of molecular function (qval1.75E-5)', 'GO:0046390:ribose phosphate biosynthetic process (qval1.77E-5)', 'GO:0072522:purine-containing compound biosynthetic process (qval1.89E-5)', 'GO:0009201:ribonucleoside triphosphate biosynthetic process (qval1.95E-5)', 'GO:0006836:neurotransmitter transport (qval2.11E-5)', 'GO:0006887:exocytosis (qval2.65E-5)', 'GO:0015833:peptide transport (qval2.9E-5)', 'GO:0017156:calcium ion regulated exocytosis (qval3.01E-5)', 'GO:0043254:regulation of protein complex assembly (qval3.32E-5)', 'GO:0006754:ATP biosynthetic process (qval3.54E-5)', 'GO:0060627:regulation of vesicle-mediated transport (qval3.59E-5)', 'GO:0009127:purine nucleoside monophosphate biosynthetic process (qval4.48E-5)', 'GO:0009168:purine ribonucleoside monophosphate biosynthetic process (qval4.43E-5)', 'GO:0017158:regulation of calcium ion-dependent exocytosis (qval4.42E-5)', 'GO:0042886:amide transport (qval4.75E-5)', 'GO:0006897:endocytosis (qval5.23E-5)', 'GO:0050806:positive regulation of synaptic transmission (qval5.32E-5)', 'GO:0032272:negative regulation of protein polymerization (qval5.4E-5)', 'GO:0006796:phosphate-containing compound metabolic process (qval6.24E-5)', 'GO:0032990:cell part morphogenesis (qval6.2E-5)', 'GO:0009156:ribonucleoside monophosphate biosynthetic process (qval6.21E-5)', 'GO:0120039:plasma membrane bounded cell projection morphogenesis (qval6.27E-5)', 'GO:0032271:regulation of protein polymerization (qval6.79E-5)', 'GO:0030030:cell projection organization (qval6.81E-5)', 'GO:0098657:import into cell (qval6.84E-5)', 'GO:1903421:regulation of synaptic vesicle recycling (qval6.88E-5)', 'GO:0032409:regulation of transporter activity (qval6.97E-5)', 'GO:0034762:regulation of transmembrane transport (qval7.18E-5)', 'GO:0048858:cell projection morphogenesis (qval7.99E-5)', 'GO:0006793:phosphorus metabolic process (qval8.2E-5)', 'GO:0019637:organophosphate metabolic process (qval9.31E-5)', 'GO:2000300:regulation of synaptic vesicle exocytosis (qval9.23E-5)', 'GO:0009124:nucleoside monophosphate biosynthetic process (qval9.14E-5)', 'GO:0032386:regulation of intracellular transport (qval1.01E-4)', 'GO:0016079:synaptic vesicle exocytosis (qval1.23E-4)', 'GO:1902803:regulation of synaptic vesicle transport (qval1.31E-4)', 'GO:0022898:regulation of transmembrane transporter activity (qval1.67E-4)', 'GO:0009165:nucleotide biosynthetic process (qval1.69E-4)', 'GO:0051588:regulation of neurotransmitter transport (qval1.67E-4)', 'GO:0048812:neuron projection morphogenesis (qval1.8E-4)', 'GO:0051650:establishment of vesicle localization (qval1.8E-4)', 'GO:0046928:regulation of neurotransmitter secretion (qval1.79E-4)', 'GO:0007611:learning or memory (qval1.98E-4)', 'GO:1901293:nucleoside phosphate biosynthetic process (qval2.27E-4)', 'GO:0050890:cognition (qval2.28E-4)', 'GO:1903305:regulation of regulated secretory pathway (qval2.31E-4)', 'GO:0051050:positive regulation of transport (qval2.34E-4)', 'GO:0097479:synaptic vesicle localization (qval2.45E-4)', 'GO:0017157:regulation of exocytosis (qval2.89E-4)', 'GO:0050789:regulation of biological process (qval3.03E-4)', 'GO:0071705:nitrogen compound transport (qval3.65E-4)', 'GO:0072583:clathrin-dependent endocytosis (qval4.12E-4)', 'GO:0035418:protein localization to synapse (qval4.17E-4)', 'GO:0007017:microtubule-based process (qval4.2E-4)', 'GO:1901564:organonitrogen compound metabolic process (qval4.79E-4)', 'GO:1903530:regulation of secretion by cell (qval4.91E-4)', 'GO:0098881:exocytic insertion of neurotransmitter receptor to plasma membrane (qval4.92E-4)', 'GO:0098967:exocytic insertion of neurotransmitter receptor to postsynaptic membrane (qval4.88E-4)', 'GO:0050794:regulation of cellular process (qval5.34E-4)', 'GO:1904062:regulation of cation transmembrane transport (qval5.74E-4)', 'GO:0048518:positive regulation of biological process (qval6.07E-4)', 'GO:0010970:transport along microtubule (qval6.14E-4)', 'GO:0099111:microtubule-based transport (qval6.52E-4)', 'GO:0065007:biological regulation (qval6.5E-4)', 'GO:0030705:cytoskeleton-dependent intracellular transport (qval6.91E-4)', 'GO:0048522:positive regulation of cellular process (qval7.17E-4)', 'GO:0090407:organophosphate biosynthetic process (qval7.62E-4)', 'GO:0120035:regulation of plasma membrane bounded cell projection organization (qval7.84E-4)', 'GO:0007399:nervous system development (qval9.33E-4)', 'GO:0022607:cellular component assembly (qval9.35E-4)', 'GO:0031344:regulation of cell projection organization (qval9.57E-4)', 'GO:0048168:regulation of neuronal synaptic plasticity (qval9.67E-4)', 'GO:0051640:organelle localization (qval1.25E-3)', 'GO:0072321:chaperone-mediated protein transport (qval1.27E-3)', 'GO:0032412:regulation of ion transmembrane transporter activity (qval1.42E-3)', 'GO:0050801:ion homeostasis (qval1.46E-3)', 'GO:0072657:protein localization to membrane (qval1.54E-3)', 'GO:0007018:microtubule-based movement (qval1.6E-3)', 'GO:0097484:dendrite extension (qval1.9E-3)', 'GO:0034404:nucleobase-containing small molecule biosynthetic process (qval1.94E-3)', 'GO:0017144:drug metabolic process (qval1.96E-3)', 'GO:0034613:cellular protein localization (qval1.98E-3)', 'GO:0031503:protein-containing complex localization (qval2.17E-3)', 'GO:0006898:receptor-mediated endocytosis (qval2.15E-3)', 'GO:1901135:carbohydrate derivative metabolic process (qval2.34E-3)', 'GO:0009987:cellular process (qval2.34E-3)', 'GO:1902903:regulation of supramolecular fiber organization (qval2.34E-3)', 'GO:0070727:cellular macromolecule localization (qval2.33E-3)', 'GO:1900242:regulation of synaptic vesicle endocytosis (qval2.42E-3)', 'GO:0032880:regulation of protein localization (qval2.48E-3)', 'GO:0098662:inorganic cation transmembrane transport (qval2.49E-3)', 'GO:0006928:movement of cell or subcellular component (qval2.54E-3)', 'GO:1990778:protein localization to cell periphery (qval2.56E-3)', 'GO:0035493:SNARE complex assembly (qval2.55E-3)', 'GO:1900244:positive regulation of synaptic vesicle endocytosis (qval2.53E-3)', 'GO:0140029:exocytic process (qval2.6E-3)', 'GO:0051046:regulation of secretion (qval2.7E-3)', 'GO:1901566:organonitrogen compound biosynthetic process (qval2.73E-3)', 'GO:0034765:regulation of ion transmembrane transport (qval2.72E-3)', 'GO:0051261:protein depolymerization (qval2.76E-3)', 'GO:0006165:nucleoside diphosphate phosphorylation (qval3.39E-3)', 'GO:0071702:organic substance transport (qval3.63E-3)', 'GO:0043269:regulation of ion transport (qval3.8E-3)', 'GO:0060291:long-term synaptic potentiation (qval3.93E-3)', 'GO:0051656:establishment of organelle localization (qval3.97E-3)', 'GO:0030837:negative regulation of actin filament polymerization (qval4.1E-3)', 'GO:0046939:nucleotide phosphorylation (qval4.54E-3)', 'GO:0031629:synaptic vesicle fusion to presynaptic active zone membrane (qval4.62E-3)', 'GO:0051493:regulation of cytoskeleton organization (qval5.13E-3)', 'GO:1903076:regulation of protein localization to plasma membrane (qval5.16E-3)', 'GO:1902904:negative regulation of supramolecular fiber organization (qval5.29E-3)', 'GO:0009166:nucleotide catabolic process (qval5.48E-3)', 'GO:0006091:generation of precursor metabolites and energy (qval5.8E-3)', 'GO:1903423:positive regulation of synaptic vesicle recycling (qval6.02E-3)', 'GO:0099500:vesicle fusion to plasma membrane (qval5.99E-3)', 'GO:0098655:cation transmembrane transport (qval6.31E-3)', 'GO:0048489:synaptic vesicle transport (qval6.44E-3)', 'GO:0097480:establishment of synaptic vesicle localization (qval6.41E-3)', 'GO:1902991:regulation of amyloid precursor protein catabolic process (qval6.49E-3)', 'GO:0031623:receptor internalization (qval6.98E-3)', 'GO:0042391:regulation of membrane potential (qval7.13E-3)', 'GO:0007010:cytoskeleton organization (qval7.12E-3)', 'GO:0061025:membrane fusion (qval7.28E-3)', 'GO:0019725:cellular homeostasis (qval7.39E-3)', 'GO:0006090:pyruvate metabolic process (qval7.48E-3)', 'GO:0048878:chemical homeostasis (qval7.45E-3)', 'GO:0032989:cellular component morphogenesis (qval7.41E-3)', 'GO:0030003:cellular cation homeostasis (qval7.53E-3)', 'GO:0050807:regulation of synapse organization (qval7.52E-3)', 'GO:0033043:regulation of organelle organization (qval7.74E-3)', 'GO:0051130:positive regulation of cellular component organization (qval7.96E-3)', 'GO:0007409:axonogenesis (qval8.15E-3)', 'GO:0055074:calcium ion homeostasis (qval8.21E-3)', 'GO:1903539:protein localization to postsynaptic membrane (qval8.57E-3)', 'GO:0060314:regulation of ryanodine-sensitive calcium-release channel activity (qval9.18E-3)', 'GO:0015986:ATP synthesis coupled proton transport (qval9.13E-3)', 'GO:0015985:energy coupled proton transport, down electrochemical gradient (qval9.09E-3)', 'GO:0007612:learning (qval9.07E-3)', 'GO:1901362:organic cyclic compound biosynthetic process (qval9.12E-3)', 'GO:0098660:inorganic ion transmembrane transport (qval9.14E-3)', 'GO:0008277:regulation of G protein-coupled receptor signaling pathway (qval9.2E-3)', 'GO:0072318:clathrin coat disassembly (qval9.42E-3)', 'GO:0044091:membrane biogenesis (qval9.38E-3)', 'GO:1901292:nucleoside phosphate catabolic process (qval9.66E-3)', 'GO:0006873:cellular ion homeostasis (qval9.93E-3)', 'GO:1901137:carbohydrate derivative biosynthetic process (qval1.09E-2)', 'GO:0031338:regulation of vesicle fusion (qval1.1E-2)', 'GO:0007613:memory (qval1.11E-2)', 'GO:0043624:cellular protein complex disassembly (qval1.12E-2)', 'GO:0031113:regulation of microtubule polymerization (qval1.12E-2)', 'GO:0044237:cellular metabolic process (qval1.2E-2)', 'GO:0007632:visual behavior (qval1.22E-2)', 'GO:0051693:actin filament capping (qval1.23E-2)', 'GO:0048169:regulation of long-term neuronal synaptic plasticity (qval1.23E-2)', 'GO:0008088:axo-dendritic transport (qval1.31E-2)', 'GO:0044093:positive regulation of molecular function (qval1.38E-2)', 'GO:0006874:cellular calcium ion homeostasis (qval1.39E-2)', 'GO:1903044:protein localization to membrane raft (qval1.38E-2)', 'GO:0072319:vesicle uncoating (qval1.38E-2)', 'GO:0015672:monovalent inorganic cation transport (qval1.39E-2)', 'GO:0051279:regulation of release of sequestered calcium ion into cytosol (qval1.39E-2)', 'GO:0006733:oxidoreduction coenzyme metabolic process (qval1.44E-2)', 'GO:0055080:cation homeostasis (qval1.44E-2)', 'GO:0046031:ADP metabolic process (qval1.44E-2)', 'GO:0010665:regulation of cardiac muscle cell apoptotic process (qval1.43E-2)', 'GO:0010522:regulation of calcium ion transport into cytosol (qval1.45E-2)', 'GO:0016082:synaptic vesicle priming (qval1.55E-2)', 'GO:1902430:negative regulation of amyloid-beta formation (qval1.55E-2)', 'GO:0051621:regulation of norepinephrine uptake (qval1.6E-2)', 'GO:0072507:divalent inorganic cation homeostasis (qval1.66E-2)', 'GO:0051129:negative regulation of cellular component organization (qval1.7E-2)', 'GO:0030833:regulation of actin filament polymerization (qval1.76E-2)', 'GO:0009132:nucleoside diphosphate metabolic process (qval1.81E-2)', 'GO:0098771:inorganic ion homeostasis (qval1.81E-2)', 'GO:1904375:regulation of protein localization to cell periphery (qval1.81E-2)', 'GO:1903827:regulation of cellular protein localization (qval1.82E-2)', 'GO:0010662:regulation of striated muscle cell apoptotic process (qval1.83E-2)', 'GO:0060079:excitatory postsynaptic potential (qval1.9E-2)', 'GO:1902003:regulation of amyloid-beta formation (qval1.89E-2)', 'GO:0120036:plasma membrane bounded cell projection organization (qval1.91E-2)', 'GO:0055082:cellular chemical homeostasis (qval1.91E-2)', 'GO:0051494:negative regulation of cytoskeleton organization (qval1.95E-2)', 'GO:0009135:purine nucleoside diphosphate metabolic process (qval1.96E-2)', 'GO:0009179:purine ribonucleoside diphosphate metabolic process (qval1.95E-2)', 'GO:0051282:regulation of sequestering of calcium ion (qval1.97E-2)', 'GO:0110053:regulation of actin filament organization (qval1.97E-2)', 'GO:0070507:regulation of microtubule cytoskeleton organization (qval2.02E-2)', 'GO:0008306:associative learning (qval2.07E-2)', 'GO:0032273:positive regulation of protein polymerization (qval2.07E-2)', 'GO:0008090:retrograde axonal transport (qval2.08E-2)', 'GO:0007626:locomotory behavior (qval2.12E-2)', 'GO:0099537:trans-synaptic signaling (qval2.22E-2)', 'GO:0006875:cellular metal ion homeostasis (qval2.21E-2)', 'GO:0072503:cellular divalent inorganic cation homeostasis (qval2.21E-2)', 'GO:0043933:protein-containing complex subunit organization (qval2.29E-2)', 'GO:2001257:regulation of cation channel activity (qval2.33E-2)', 'GO:0046496:nicotinamide nucleotide metabolic process (qval2.4E-2)', 'GO:1902992:negative regulation of amyloid precursor protein catabolic process (qval2.42E-2)', 'GO:0048278:vesicle docking (qval2.42E-2)', 'GO:0044087:regulation of cellular component biogenesis (qval2.42E-2)', 'GO:0098885:modification of postsynaptic actin cytoskeleton (qval2.43E-2)', 'GO:0030835:negative regulation of actin filament depolymerization (qval2.48E-2)', 'GO:0099536:synaptic signaling (qval2.53E-2)', 'GO:0019438:aromatic compound biosynthetic process (qval2.62E-2)', 'GO:0019362:pyridine nucleotide metabolic process (qval2.62E-2)', 'GO:0016310:phosphorylation (qval2.66E-2)', 'GO:0009185:ribonucleoside diphosphate metabolic process (qval2.79E-2)', 'GO:0031110:regulation of microtubule polymerization or depolymerization (qval2.81E-2)', 'GO:0034654:nucleobase-containing compound biosynthetic process (qval2.89E-2)', 'GO:0090150:establishment of protein localization to membrane (qval2.9E-2)', 'GO:0042776:mitochondrial ATP synthesis coupled proton transport (qval3.19E-2)', 'GO:1905208:negative regulation of cardiocyte differentiation (qval3.2E-2)', 'GO:0072524:pyridine-containing compound metabolic process (qval3.2E-2)', 'GO:0008064:regulation of actin polymerization or depolymerization (qval3.26E-2)', 'GO:0031647:regulation of protein stability (qval3.27E-2)', 'GO:0090087:regulation of peptide transport (qval3.28E-2)', 'GO:0097120:receptor localization to synapse (qval3.28E-2)', 'GO:0098916:anterograde trans-synaptic signaling (qval3.34E-2)', 'GO:0007268:chemical synaptic transmission (qval3.33E-2)', 'GO:0007416:synapse assembly (qval3.4E-2)', 'GO:0030029:actin filament-based process (qval3.4E-2)', 'GO:0033365:protein localization to organelle (qval3.43E-2)', 'GO:0055065:metal ion homeostasis (qval3.45E-2)', 'GO:0006096:glycolytic process (qval3.56E-2)', 'GO:0030832:regulation of actin filament length (qval3.56E-2)', 'GO:0014048:regulation of glutamate secretion (qval3.56E-2)', 'GO:0001956:positive regulation of neurotransmitter secretion (qval3.54E-2)', 'GO:0071375:cellular response to peptide hormone stimulus (qval3.58E-2)', 'GO:0016050:vesicle organization (qval3.71E-2)', 'GO:0006812:cation transport (qval3.73E-2)', 'GO:1903233:regulation of calcium ion-dependent exocytosis of neurotransmitter (qval3.77E-2)', 'GO:0070494:regulation of thrombin-activated receptor signaling pathway (qval3.76E-2)', 'GO:0070495:negative regulation of thrombin-activated receptor signaling pathway (qval3.75E-2)', 'GO:2000474:regulation of opioid receptor signaling pathway (qval3.73E-2)', 'GO:1905475:regulation of protein localization to membrane (qval3.74E-2)', 'GO:1990138:neuron projection extension (qval3.77E-2)', 'GO:0006757:ATP generation from ADP (qval3.77E-2)', 'GO:0010975:regulation of neuron projection development (qval3.8E-2)', 'GO:0048791:calcium ion-regulated exocytosis of neurotransmitter (qval3.82E-2)', 'GO:0031334:positive regulation of protein complex assembly (qval3.82E-2)', 'GO:0016482:cytosolic transport (qval3.82E-2)', 'GO:0022604:regulation of cell morphogenesis (qval3.92E-2)', 'GO:0046434:organophosphate catabolic process (qval3.96E-2)', 'GO:0051222:positive regulation of protein transport (qval3.96E-2)', 'GO:0018130:heterocycle biosynthetic process (qval3.99E-2)', 'GO:0010660:regulation of muscle cell apoptotic process (qval4.13E-2)', 'GO:0008542:visual learning (qval4.24E-2)', 'GO:0044271:cellular nitrogen compound biosynthetic process (qval4.59E-2)', 'GO:0006807:nitrogen compound metabolic process (qval4.74E-2)', 'GO:0061052:negative regulation of cell growth involved in cardiac muscle cell development (qval4.73E-2)', 'GO:0042866:pyruvate biosynthetic process (qval4.83E-2)', 'GO:0006906:vesicle fusion (qval4.83E-2)', 'GO:0072384:organelle transport along microtubule (qval4.82E-2)']</t>
        </is>
      </c>
      <c r="V25" s="3">
        <f>hyperlink("https://spiral.technion.ac.il/results/MTAwMDA2Ng==/24/GOResultsFUNCTION","link")</f>
        <v/>
      </c>
      <c r="W25" t="inlineStr">
        <is>
          <t>['GO:0005515:protein binding (qval2.11E-10)', 'GO:0044325:ion channel binding (qval1.13E-9)', 'GO:0019899:enzyme binding (qval7.69E-10)', 'GO:0008092:cytoskeletal protein binding (qval4.64E-9)', 'GO:0015078:proton transmembrane transporter activity (qval9.98E-9)', 'GO:0015077:monovalent inorganic cation transmembrane transporter activity (qval1.21E-6)', 'GO:0005488:binding (qval1.27E-6)', 'GO:0000149:SNARE binding (qval3.13E-6)', 'GO:0016462:pyrophosphatase activity (qval5.32E-6)', 'GO:0016817:hydrolase activity, acting on acid anhydrides (qval5.1E-6)', 'GO:0016818:hydrolase activity, acting on acid anhydrides, in phosphorus-containing anhydrides (qval4.64E-6)', 'GO:0019904:protein domain specific binding (qval4.28E-6)', 'GO:0044877:protein-containing complex binding (qval6.9E-6)', 'GO:0017111:nucleoside-triphosphatase activity (qval7.97E-6)', 'GO:0019829:cation-transporting ATPase activity (qval8.94E-6)', 'GO:0042625:ATPase coupled ion transmembrane transporter activity (qval8.38E-6)', 'GO:0022853:active ion transmembrane transporter activity (qval7.88E-6)', 'GO:0044769:ATPase activity, coupled to transmembrane movement of ions, rotational mechanism (qval8.38E-6)', 'GO:0022890:inorganic cation transmembrane transporter activity (qval4.43E-5)', 'GO:0047485:protein N-terminus binding (qval1.62E-4)', 'GO:0048306:calcium-dependent protein binding (qval1.68E-4)', 'GO:0008324:cation transmembrane transporter activity (qval2.09E-4)', 'GO:0035256:G protein-coupled glutamate receptor binding (qval2.12E-4)', 'GO:0019901:protein kinase binding (qval3.74E-4)', 'GO:0019900:kinase binding (qval4.04E-4)', 'GO:0017075:syntaxin-1 binding (qval5.59E-4)', 'GO:0030235:nitric-oxide synthase regulator activity (qval6.69E-4)', 'GO:0009055:electron transfer activity (qval7.8E-4)', 'GO:0098918:structural constituent of synapse (qval9.66E-4)', 'GO:0036442:proton-exporting ATPase activity (qval9.34E-4)', 'GO:0042626:ATPase activity, coupled to transmembrane movement of substances (qval1.24E-3)', 'GO:0035254:glutamate receptor binding (qval1.24E-3)', 'GO:0004129:cytochrome-c oxidase activity (qval1.24E-3)', 'GO:0016676:oxidoreductase activity, acting on a heme group of donors, oxygen as acceptor (qval1.2E-3)', 'GO:0015002:heme-copper terminal oxidase activity (qval1.16E-3)', 'GO:0043492:ATPase activity, coupled to movement of substances (qval1.36E-3)', 'GO:0016675:oxidoreductase activity, acting on a heme group of donors (qval1.45E-3)', 'GO:0015399:primary active transmembrane transporter activity (qval1.51E-3)', 'GO:0015405:P-P-bond-hydrolysis-driven transmembrane transporter activity (qval1.47E-3)', 'GO:0031800:type 3 metabotropic glutamate receptor binding (qval1.73E-3)', 'GO:0005484:SNAP receptor activity (qval1.75E-3)', 'GO:0008022:protein C-terminus binding (qval2.08E-3)', 'GO:0050998:nitric-oxide synthase binding (qval2.07E-3)', 'GO:0046961:proton-transporting ATPase activity, rotational mechanism (qval2.55E-3)', 'GO:0043167:ion binding (qval2.87E-3)', 'GO:0015318:inorganic molecular entity transmembrane transporter activity (qval3.25E-3)', 'GO:0019905:syntaxin binding (qval3.54E-3)', 'GO:0001664:G protein-coupled receptor binding (qval4.72E-3)', 'GO:0016887:ATPase activity (qval5.13E-3)', 'GO:0005200:structural constituent of cytoskeleton (qval5.2E-3)', 'GO:0003824:catalytic activity (qval5.16E-3)', 'GO:0005234:extracellularly glutamate-gated ion channel activity (qval6.49E-3)', 'GO:0008179:adenylate cyclase binding (qval8.03E-3)', 'GO:0015075:ion transmembrane transporter activity (qval8.59E-3)', 'GO:0043168:anion binding (qval8.66E-3)', 'GO:0030507:spectrin binding (qval9.12E-3)', 'GO:0051117:ATPase binding (qval9.27E-3)', 'GO:1903136:cuprous ion binding (qval1.01E-2)', 'GO:0036094:small molecule binding (qval1.01E-2)', 'GO:0015631:tubulin binding (qval1.43E-2)', 'GO:0032555:purine ribonucleotide binding (qval1.5E-2)', 'GO:0005215:transporter activity (qval1.49E-2)', 'GO:0042623:ATPase activity, coupled (qval1.62E-2)', 'GO:0099186:structural constituent of postsynapse (qval1.68E-2)', 'GO:0043274:phospholipase binding (qval1.66E-2)', 'GO:0017076:purine nucleotide binding (qval1.64E-2)', 'GO:0032553:ribonucleotide binding (qval1.68E-2)', 'GO:0035639:purine ribonucleoside triphosphate binding (qval1.93E-2)', 'GO:0000166:nucleotide binding (qval2.22E-2)', 'GO:1901265:nucleoside phosphate binding (qval2.19E-2)', 'GO:0030276:clathrin binding (qval2.68E-2)', 'GO:0050780:dopamine receptor binding (qval3.12E-2)', 'GO:0004739:pyruvate dehydrogenase (acetyl-transferring) activity (qval4.56E-2)', 'GO:0046933:proton-transporting ATP synthase activity, rotational mechanism (qval4.68E-2)', 'GO:0097367:carbohydrate derivative binding (qval4.87E-2)']</t>
        </is>
      </c>
      <c r="X25" s="3">
        <f>hyperlink("https://spiral.technion.ac.il/results/MTAwMDA2Ng==/24/GOResultsCOMPONENT","link")</f>
        <v/>
      </c>
      <c r="Y25" t="inlineStr">
        <is>
          <t>['GO:0044456:synapse part (qval6.21E-34)', 'GO:0097458:neuron part (qval9.55E-31)', 'GO:0045202:synapse (qval1.47E-27)', 'GO:0044444:cytoplasmic part (qval6.17E-20)', 'GO:0043005:neuron projection (qval7.46E-18)', 'GO:0099501:exocytic vesicle membrane (qval4.46E-17)', 'GO:0030672:synaptic vesicle membrane (qval3.83E-17)', 'GO:0098793:presynapse (qval4.66E-17)', 'GO:0098978:glutamatergic synapse (qval1.25E-16)', 'GO:0033267:axon part (qval8.33E-16)', 'GO:0030658:transport vesicle membrane (qval9.02E-16)', 'GO:0120025:plasma membrane bounded cell projection (qval1.38E-15)', 'GO:0044424:intracellular part (qval1.72E-15)', 'GO:0043209:myelin sheath (qval3.77E-15)', 'GO:0008021:synaptic vesicle (qval5.09E-15)', 'GO:0120038:plasma membrane bounded cell projection part (qval5.84E-15)', 'GO:0044463:cell projection part (qval5.49E-15)', 'GO:0031090:organelle membrane (qval8.67E-15)', 'GO:0070382:exocytic vesicle (qval1.3E-14)', 'GO:0042995:cell projection (qval1.26E-14)', 'GO:0014069:postsynaptic density (qval6.81E-14)', 'GO:0043226:organelle (qval6.53E-14)', 'GO:0099572:postsynaptic specialization (qval1.04E-13)', 'GO:0005737:cytoplasm (qval2.87E-13)', 'GO:0044464:cell part (qval1.08E-12)', 'GO:0030133:transport vesicle (qval2.6E-12)', 'GO:0099503:secretory vesicle (qval1.19E-11)', 'GO:0044433:cytoplasmic vesicle part (qval2.24E-11)', 'GO:0044422:organelle part (qval3.37E-11)', 'GO:0016020:membrane (qval3.88E-11)', 'GO:0098794:postsynapse (qval1.1E-10)', 'GO:0098796:membrane protein complex (qval1.2E-10)', 'GO:0043229:intracellular organelle (qval1.36E-10)', 'GO:0030054:cell junction (qval2.02E-10)', 'GO:0043227:membrane-bounded organelle (qval2.56E-10)', 'GO:0044446:intracellular organelle part (qval7.08E-10)', 'GO:0030659:cytoplasmic vesicle membrane (qval8.28E-10)', 'GO:0012506:vesicle membrane (qval1.07E-9)', 'GO:0016469:proton-transporting two-sector ATPase complex (qval3.66E-9)', 'GO:0097060:synaptic membrane (qval4.55E-9)', 'GO:0031982:vesicle (qval4.56E-9)', 'GO:0098588:bounding membrane of organelle (qval4.98E-9)', 'GO:0044297:cell body (qval6.45E-9)', 'GO:0031410:cytoplasmic vesicle (qval1.09E-8)', 'GO:0098685:Schaffer collateral - CA1 synapse (qval1.2E-8)', 'GO:0097708:intracellular vesicle (qval1.22E-8)', 'GO:0043025:neuronal cell body (qval2.73E-8)', 'GO:0031966:mitochondrial membrane (qval5.98E-8)', 'GO:0005829:cytosol (qval6.23E-8)', 'GO:0098805:whole membrane (qval9.07E-8)', 'GO:0099522:region of cytosol (qval3.48E-7)', 'GO:0030425:dendrite (qval3.49E-7)', 'GO:0044306:neuron projection terminus (qval3.75E-7)', 'GO:0030285:integral component of synaptic vesicle membrane (qval9.95E-7)', 'GO:0032991:protein-containing complex (qval1.67E-6)', 'GO:0098563:intrinsic component of synaptic vesicle membrane (qval1.94E-6)', 'GO:0099523:presynaptic cytosol (qval2.05E-6)', 'GO:0045259:proton-transporting ATP synthase complex (qval2.12E-6)', 'GO:0005753:mitochondrial proton-transporting ATP synthase complex (qval2.08E-6)', 'GO:0044429:mitochondrial part (qval3.23E-6)', 'GO:0042734:presynaptic membrane (qval5.65E-6)', 'GO:0098589:membrane region (qval2.13E-5)', 'GO:0005856:cytoskeleton (qval2.22E-5)', 'GO:0031201:SNARE complex (qval2.23E-5)', 'GO:0043231:intracellular membrane-bounded organelle (qval2.27E-5)', 'GO:0097470:ribbon synapse (qval3.38E-5)', 'GO:0045121:membrane raft (qval4.35E-5)', 'GO:0098857:membrane microdomain (qval4.47E-5)', 'GO:0044309:neuron spine (qval4.49E-5)', 'GO:0043195:terminal bouton (qval4.54E-5)', 'GO:0098800:inner mitochondrial membrane protein complex (qval5.43E-5)', 'GO:0030426:growth cone (qval6.64E-5)', 'GO:0098590:plasma membrane region (qval7.84E-5)', 'GO:0005739:mitochondrion (qval7.74E-5)', 'GO:0060076:excitatory synapse (qval8.41E-5)', 'GO:0030427:site of polarized growth (qval9.53E-5)', 'GO:0043679:axon terminus (qval9.7E-5)', 'GO:0005743:mitochondrial inner membrane (qval1.02E-4)', 'GO:0030424:axon (qval1.74E-4)', 'GO:0099634:postsynaptic specialization membrane (qval2.68E-4)', 'GO:0019866:organelle inner membrane (qval3.12E-4)', 'GO:0019898:extrinsic component of membrane (qval3.22E-4)', 'GO:0098984:neuron to neuron synapse (qval3.54E-4)', 'GO:0070033:synaptobrevin 2-SNAP-25-syntaxin-1a-complexin II complex (qval3.51E-4)', 'GO:0031312:extrinsic component of organelle membrane (qval4.71E-4)', 'GO:0044449:contractile fiber part (qval4.85E-4)', 'GO:0044430:cytoskeletal part (qval4.99E-4)', 'GO:0099081:supramolecular polymer (qval5.18E-4)', 'GO:0099512:supramolecular fiber (qval5.12E-4)', 'GO:0099080:supramolecular complex (qval5.2E-4)', 'GO:0098684:photoreceptor ribbon synapse (qval5.7E-4)', 'GO:0099513:polymeric cytoskeletal fiber (qval6.06E-4)', 'GO:0043197:dendritic spine (qval6.29E-4)', 'GO:1902495:transmembrane transporter complex (qval6.24E-4)', 'GO:0008076:voltage-gated potassium channel complex (qval6.2E-4)', 'GO:0044455:mitochondrial membrane part (qval6.5E-4)', 'GO:0070069:cytochrome complex (qval7.58E-4)', 'GO:0044425:membrane part (qval7.93E-4)', 'GO:0098798:mitochondrial protein complex (qval7.85E-4)', 'GO:0034703:cation channel complex (qval7.95E-4)', 'GO:1990351:transporter complex (qval9.56E-4)', 'GO:0044445:cytosolic part (qval9.88E-4)', 'GO:0005874:microtubule (qval1.39E-3)', 'GO:0098686:hippocampal mossy fiber to CA3 synapse (qval1.47E-3)', 'GO:0034705:potassium channel complex (qval1.58E-3)', 'GO:0098839:postsynaptic density membrane (qval2.05E-3)', 'GO:0045277:respiratory chain complex IV (qval2.19E-3)', 'GO:0048787:presynaptic active zone membrane (qval2.17E-3)', 'GO:0098835:presynaptic endocytic zone membrane (qval2.28E-3)', 'GO:1904115:axon cytoplasm (qval2.26E-3)', 'GO:0031594:neuromuscular junction (qval2.53E-3)', 'GO:0120111:neuron projection cytoplasm (qval2.65E-3)', 'GO:0005886:plasma membrane (qval2.82E-3)', 'GO:0033176:proton-transporting V-type ATPase complex (qval3.27E-3)', 'GO:0034702:ion channel complex (qval3.68E-3)', 'GO:1990257:piccolo-bassoon transport vesicle (qval4.13E-3)', 'GO:0032838:plasma membrane bounded cell projection cytoplasm (qval4.42E-3)', 'GO:0033177:proton-transporting two-sector ATPase complex, proton-transporting domain (qval4.75E-3)', 'GO:0048786:presynaptic active zone (qval5.6E-3)', 'GO:0099568:cytoplasmic region (qval6.13E-3)', 'GO:0043204:perikaryon (qval6.31E-3)', 'GO:0098850:extrinsic component of synaptic vesicle membrane (qval6.76E-3)', 'GO:0031300:intrinsic component of organelle membrane (qval7.61E-3)', 'GO:0098797:plasma membrane protein complex (qval7.91E-3)', 'GO:0048471:perinuclear region of cytoplasm (qval8.94E-3)', 'GO:0031313:extrinsic component of endosome membrane (qval8.89E-3)', 'GO:0005751:mitochondrial respiratory chain complex IV (qval8.82E-3)', 'GO:0005875:microtubule associated complex (qval8.92E-3)', 'GO:0005789:endoplasmic reticulum membrane (qval9.11E-3)', 'GO:0031301:integral component of organelle membrane (qval9.52E-3)', 'GO:0005868:cytoplasmic dynein complex (qval1.01E-2)', 'GO:0098803:respiratory chain complex (qval1.01E-2)', 'GO:0043198:dendritic shaft (qval1.01E-2)', 'GO:0030018:Z disc (qval1.17E-2)', 'GO:0030027:lamellipodium (qval1.23E-2)', 'GO:0044305:calyx of Held (qval1.29E-2)', 'GO:0044459:plasma membrane part (qval1.37E-2)', 'GO:0031083:BLOC-1 complex (qval1.37E-2)']</t>
        </is>
      </c>
      <c r="Z25" t="inlineStr">
        <is>
          <t>[{0, 3, 4, 6, 7, 9, 10, 11, 12, 13, 14, 15, 16, 18, 20, 21, 22, 23, 26, 27, 28, 29, 30, 33, 34, 36}, {25, 2, 35}]</t>
        </is>
      </c>
    </row>
    <row r="26">
      <c r="A26" s="1" t="n">
        <v>25</v>
      </c>
      <c r="B26" t="n">
        <v>37560</v>
      </c>
      <c r="C26" t="n">
        <v>917</v>
      </c>
      <c r="D26" t="n">
        <v>37</v>
      </c>
      <c r="E26" t="n">
        <v>678</v>
      </c>
      <c r="F26" t="n">
        <v>270</v>
      </c>
      <c r="G26" t="n">
        <v>10</v>
      </c>
      <c r="H26" t="n">
        <v>1332</v>
      </c>
      <c r="I26" t="n">
        <v>18</v>
      </c>
      <c r="J26" s="2" t="n">
        <v>-548.3535543200176</v>
      </c>
      <c r="K26" t="n">
        <v>0.7071067811865476</v>
      </c>
      <c r="L26" t="inlineStr">
        <is>
          <t>1110059E24Rik,1700020I14Rik,2010107E04Rik,2010315B03Rik,2210418O10Rik,2310057M21Rik,2310061I04Rik,3000002C10Rik,3110040N11Rik,4930524O07Rik,4930570G19Rik,9330102E08Rik,9430037G07Rik,9530068E07Rik,A330008L17Rik,A830080D01Rik,AC087559.2,Aak1,Abhd18,Ablim3,Abtb2,Acad8,Acsl4,Actb,Ago4,Agpat5,Agps,Agtpbp1,Ahdc1,Aimp1,Akap11,Akap6,Aldoa,Amigo1,Ankrd13d,Ankrd6,Anks1b,Ap2m1,Ap3s1,Apex1,Aptx,Arf4,Arf5,Armc8,Armcx1,Armcx2,Armcx5,Arv1,Arxes2,Ascc3,Asic1,Astn2,Atg2b,Atp13a3,Atp1b1,Atp5a1,Atp5d,Atp5g1,Atp5g3,Atp5l,Atp6v0a1,Atp6v0b,Atp6v1b2,Atp6v1c1,Atp6v1d,Atp6v1e1,Atp6v1g2,Atxn1,Atxn10,Avpi1,B3gat3,B4galt6,BC031181,BC037034,Bend3,Bex2,Bid,Borcs7,Braf,Bsg,Btbd10,Bud31,Bzw1,Cacng3,Cadm2,Cadps,Calm1,Calm3,Camk4,Capn15,Carmil2,Cbx1,Ccdc106,Ccdc112,Ccdc84,Ccl21c,Ccnb1ip1,Cd14,Cd47,Cdc16,Cdc42,Cdh10,Cdh12,Cdk14,Cdk5r1,Cdkl4,Cdon,Celsr2,Cep170b,Cep85l,Cggbp1,Chchd10,Ckmt1,Clcn1,Clns1a,Clta,Cmpk1,Cnnm4,Cnot7,Cntn1,Coa3,Coch,Cog3,Col11a1,Cops9,Cox18,Cox5b,Cpeb2,Cpeb4,Creb1,Crls1,Cryz,Csnk1a1,Csnk2a1,Ctnnb1,Cttnbp2,Cwc22,Cxx1c,Cyb5r4,Cyc1,Cyfip2,Cyp46a1,Cyth1,D630023F18Rik,Dapk1,Dclre1b,Dcp1a,Ddx17,Dgke,Dgkz,Dhfr,Diaph2,Diexf,Dld,Dmrtc1a,Dmwd,Dnajc30,Dnm1l,Dohh,Dolk,Dpf1,Dpp9,Dusp1,Dynlrb1,Dynlt3,Ebpl,Eepd1,Efr3a,Eif1a,Eif1b,Eif2s1,Eif4g2,Elavl4,Elovl4,Emc2,Eno2,Enpp5,Ensa,Ephx2,Epm2aip1,Ercc1,Ero1l,Ets2,Evl,Exd2,Faim2,Fam105a,Fam160b1,Fam168b,Fam184b,Fam219a,Fam3c,Fam78a,Fam8a1,Fam98b,Fbxo21,Fgf11,Fgf13,Fkbp1a,Fkbp8,Focad,Foxj3,Frmpd4,Fxn,Fxyd7,G3bp2,Gabarapl2,Gabbr1,Gapdh-ps14,Gatad1,Gba2,Gde1,Get4,Gfm1,Gfra4,Ggt7,Glo1,Glrx,Glrx2,Gls,Gm10012,Gm10146,Gm10293,Gm11191,Gm11462,Gm11628,Gm11945,Gm12115,Gm12182,Gm12704,Gm13186,Gm13343,Gm13501,Gm13588,Gm13592,Gm13687,Gm13761,Gm13771,Gm13864,Gm13882,Gm14227,Gm14450,Gm14472,Gm14539,Gm14630,Gm15349,Gm15536,Gm15794,Gm16210,Gm16373,Gm17068,Gm17798,Gm1821,Gm19366,Gm19774,Gm20305,Gm20604,Gm27000,Gm3244,Gm3544,Gm3809,Gm4812,Gm5139,Gm5160,Gm5177,Gm5270,Gm5523,Gm5575,Gm561,Gm5710,Gm5760,Gm5863,Gm5883,Gm5915,Gm5944,Gm6043,Gm6062,Gm6075,Gm6272,Gm6368,Gm6702,Gm6788,Gm6946,Gm6981,Gm7129,Gm7328,Gm7481,Gm7556,Gm7572,Gm7833,Gm8168,Gm8318,Gm8529,Gm8618,Gm8667,Gm8756,Gm8797,Gm8860,Gm8927,Gm9164,Gm9439,Gm9803,Gm9816,Gm9828,Gnai1,Gng3,Golga1,Grik3,Grina,Grsf1,Gsk3a,Gsr,Gtf3c1,Gtf3c5,Hagh,Hbegf,Hdhd3,Hnrnpm,Hnrnpu,Hook2,Hs2st1,Hsp90ab1,Hspa1b,Hspa8,Ikzf5,Ip6k1,Ipo7,Ipo8,Isyna1,Itgb1bp1,Itpa,Itpr1,Jmy,Kcnd3,Kcnt1,Kctd12,Kif1a,Klc1,Klhdc1,Klhdc2,Klhl12,Kpna3,Ksr2,Lamb1,Las1l,Letmd1,Lgr4,Lmo3,Lpgat1,Lrp12,Lrrc14,Lrrc20,Lrrc41,Lrrc49,Lrrc58,Lrrc7,Lrrn3,Lsm8,Lurap1l,Lypla2,Lzts3,Macrod2,Map6,Map7d2,Mapk10,Mapre2,March11,Mars2,Mboat7,Mcm3ap,Mcm4,Mcur1,Med13l,Med30,Mef2a,Meg3,Mettl10,Mettl14,Mff,Mgst3,Micu3,Mier2,Mlf2,Morf4l2,Mprip,Mpzl3,Mrfap1,Mrpl55,Mrps18a,Mrps18b,Mrps5,Msl1,Mt3,Mtch2,Mtf2,Mtfp1,Mtx2,Myl4,Myt1l,Naa35,Naa38,Nabp2,Napb,Narf,Ncdn,Ndufa11,Ndufa12,Ndufa4,Ndufaf1,Ndufaf6,Ndufb11,Ndufb5,Ndufs5,Nedd8,Nfkbil1,Noc4l,Nol9,Nop10,Nphp4,Npl,Nsmf,Nsun5,Ntn1,Nup93,Nup98,Oaz1,Ociad1,Opcml,Orc3,Osbpl8,Osgep,Osgepl1,Ost4,Otud5,Pacsin1,Pak1,Pank3,Pbx4,Pcsk1n,Pdcl,Pdgfc,Pdhb,Pfkp,Pfn2,Pgm2l1,Phactr3,Phf24,Pigc,Pim1,Pip4k2c,Pitpna,Pitpnm2,Plaa,Plekha5,Polr1d,Polr2f,Polr2h,Polr3g,Ppargc1a,Ppig,Ppm1b,Ppp1cb,Ppp1r9b,Ppp2r1a,Ppp2r3d,Prelid3a,Prim1,Prkaa1,Psap,Psma1,Psma6,Psmb2,Psmb6-ps2,Psmc4,Ptchd4,Ptpn18,Ptpn5,Ptprr,RP23-104K14.2,RP23-13B8.12,RP23-312A24.1,RP23-360L4.4,RP23-55G19.3,RP23-88C11.5,RP24-243A15.4,RP24-254A5.4,RP24-545B2.4,Rab11b,Rab1a,Rab24,Rab2a,Rab4b,Rab6a,Rabac1,Rapsn,Rasgef1b,Rasgrf2,Rbm15,Rcn1,Rcn2,Rcor1,Reep1,Repin1,Reps2,Rgs4,Rims1,Rims4,Rnf11,Rnf187,Rnf214,Rnf217,Rnf26,Rnf41,Rpl31-ps12,Rpl38,Rpl39-ps,Rpp21,Rps18,Rps21,Rps27,Rps6ka4,Rtn3,Rundc1,Samsn1,Sarnp,Sav1,Scaper,Scg5,Scn2b,Scyl2,Sdccag3,Sdhaf2,Sec23b,Selenow,Sept6,Serf2,Serinc1,Setmar,Sf3a1,Sf3a2,Sf3b6,Sin3b,Slc12a5,Slc25a3,Slc26a4,Slc27a2,Slc2a3,Slc35d1,Slc39a8,Slc3a2,Slc41a2,Slc7a6os,Slc9a8,Smad2,Smarcc2,Smim8,Snap25,Snap91,Sncb,Snhg9,Snrnp40,Snrpf,Snrpn,Snx12,Snx16,Sod2,Spcs3,Specc1,Spi1,Spock1,Spryd7,Sptan1,Sptbn1,Srgap2,Srsf1,Srsf6,Stac2,Stk25,Stmn3,Stra6,Stx1b,Stxbp1,Supt6,Syngr1,Syngr3,Syp,Syt13,Tanc2,Tarsl2,Taz,Tbc1d2b,Tbc1d8,Tbca,Tbpl1,Tcaf1,Tceal5,Tcerg1,Tcerg1l,Tcf25,Tcof1,Tdpx-ps1,Tef,Tenm1,Tenm3,Tenm4,Tfcp2,Tfdp1,Tfg,Tigar,Timm8b,Tm9sf2,Tmed2,Tmem120b,Tmem258,Tmem50b,Tmem55b,Tmem56,Tmem9,Tmsb10,Tmsb15b2,Tnfaip8l1,Tnfrsf21,Tnr,Tomm20,Tomm7,Tor3a,Tpd52,Tpgs2,Tpm1,Trap1,Trappc11,Trim46,Tssc1,Ttc19,Ttc39b,Ttyh3,Tubb5,U2surp,Uba52,Ube2o,Ube2q2,Ubtf,Uchl1,Ugcg,Uhmk1,Uhrf1bp1,Umps,Uqcr11,Uqcrq,Usmg5,Usp1,Usp14,Utp18,Vamp2,Vdac3,Vipr1,Vps13c,Vps41,Vps52,Vsnl1,Wbp2,Wdr47,Wdr82,Xpot,Ypel5,Ywhag,Ywhaz,Zc3h14,Zfand5,Zfp386,Zfp512b,Zfp661,Zfp687,Zfyve19,Zmat3,Zpr1,Zswim3,Zxdc</t>
        </is>
      </c>
      <c r="M26" t="inlineStr">
        <is>
          <t>[(3, 2), (3, 5), (3, 25), (3, 35), (22, 2), (22, 5), (22, 8), (22, 17), (22, 19), (22, 25), (22, 35), (30, 2), (30, 5), (30, 8), (30, 17), (30, 19), (30, 25), (30, 35)]</t>
        </is>
      </c>
      <c r="N26" t="n">
        <v>1096</v>
      </c>
      <c r="O26" t="n">
        <v>0.75</v>
      </c>
      <c r="P26" t="n">
        <v>0.9</v>
      </c>
      <c r="Q26" t="n">
        <v>3</v>
      </c>
      <c r="R26" t="n">
        <v>10000</v>
      </c>
      <c r="S26" t="inlineStr">
        <is>
          <t>03/03/2024, 14:28:15</t>
        </is>
      </c>
      <c r="T26" s="3">
        <f>hyperlink("https://spiral.technion.ac.il/results/MTAwMDA2Ng==/25/GOResultsPROCESS","link")</f>
        <v/>
      </c>
      <c r="U26" t="inlineStr">
        <is>
          <t>['GO:0051179:localization (qval1.15E-11)', 'GO:0051234:establishment of localization (qval1.51E-10)', 'GO:0051641:cellular localization (qval1.3E-10)', 'GO:0051649:establishment of localization in cell (qval1.05E-9)', 'GO:0006810:transport (qval1.69E-9)', 'GO:0046907:intracellular transport (qval3.4E-9)', 'GO:0008104:protein localization (qval6.31E-9)', 'GO:0044237:cellular metabolic process (qval1.1E-8)', 'GO:0033036:macromolecule localization (qval1.02E-8)', 'GO:0045184:establishment of protein localization (qval9.46E-8)', 'GO:0043933:protein-containing complex subunit organization (qval3.26E-7)', 'GO:0065003:protein-containing complex assembly (qval3.81E-7)', 'GO:0016043:cellular component organization (qval1.8E-6)', 'GO:0071840:cellular component organization or biogenesis (qval2.15E-6)', 'GO:0015031:protein transport (qval6.92E-6)', 'GO:0022607:cellular component assembly (qval6.75E-6)', 'GO:0034622:cellular protein-containing complex assembly (qval1.01E-5)', 'GO:0008152:metabolic process (qval1.09E-5)', 'GO:0099003:vesicle-mediated transport in synapse (qval1.05E-5)', 'GO:0006886:intracellular protein transport (qval1.5E-5)', 'GO:0015833:peptide transport (qval1.45E-5)', 'GO:0034613:cellular protein localization (qval1.57E-5)', 'GO:0006091:generation of precursor metabolites and energy (qval1.98E-5)', 'GO:0070727:cellular macromolecule localization (qval2.05E-5)', 'GO:0071704:organic substance metabolic process (qval2.07E-5)', 'GO:0022904:respiratory electron transport chain (qval2.25E-5)', 'GO:0034641:cellular nitrogen compound metabolic process (qval2.24E-5)', 'GO:0042886:amide transport (qval2.5E-5)', 'GO:0006807:nitrogen compound metabolic process (qval4.52E-5)', 'GO:0022900:electron transport chain (qval4.42E-5)', 'GO:0044238:primary metabolic process (qval6.87E-5)', 'GO:0044271:cellular nitrogen compound biosynthetic process (qval8.26E-5)', 'GO:0016192:vesicle-mediated transport (qval8.43E-5)', 'GO:0044249:cellular biosynthetic process (qval8.37E-5)', 'GO:0051049:regulation of transport (qval8.5E-5)', 'GO:0071705:nitrogen compound transport (qval1.03E-4)', 'GO:1901576:organic substance biosynthetic process (qval1.3E-4)', 'GO:0009058:biosynthetic process (qval1.5E-4)', 'GO:0032386:regulation of intracellular transport (qval1.76E-4)', 'GO:0044260:cellular macromolecule metabolic process (qval3.87E-4)', 'GO:1902600:proton transmembrane transport (qval3.99E-4)', 'GO:0090407:organophosphate biosynthetic process (qval5.09E-4)', 'GO:0071702:organic substance transport (qval6.69E-4)', 'GO:0009141:nucleoside triphosphate metabolic process (qval1.03E-3)', 'GO:0060341:regulation of cellular localization (qval1.01E-3)', 'GO:0098693:regulation of synaptic vesicle cycle (qval1.08E-3)', 'GO:0051050:positive regulation of transport (qval1.06E-3)', 'GO:0032388:positive regulation of intracellular transport (qval1.14E-3)', 'GO:0046034:ATP metabolic process (qval1.31E-3)', 'GO:0006139:nucleobase-containing compound metabolic process (qval1.56E-3)', 'GO:0006796:phosphate-containing compound metabolic process (qval1.55E-3)', 'GO:0034654:nucleobase-containing compound biosynthetic process (qval1.53E-3)', 'GO:0048488:synaptic vesicle endocytosis (qval1.85E-3)', 'GO:0140238:presynaptic endocytosis (qval1.81E-3)', 'GO:0033108:mitochondrial respiratory chain complex assembly (qval2.06E-3)', 'GO:0006793:phosphorus metabolic process (qval2.23E-3)', 'GO:0009205:purine ribonucleoside triphosphate metabolic process (qval2.32E-3)', 'GO:0018130:heterocycle biosynthetic process (qval2.52E-3)', 'GO:0032879:regulation of localization (qval2.56E-3)', 'GO:0043170:macromolecule metabolic process (qval2.81E-3)', 'GO:0009199:ribonucleoside triphosphate metabolic process (qval2.81E-3)', 'GO:0090316:positive regulation of intracellular protein transport (qval3.63E-3)', 'GO:0019438:aromatic compound biosynthetic process (qval3.8E-3)', 'GO:0009144:purine nucleoside triphosphate metabolic process (qval3.75E-3)', 'GO:0046483:heterocycle metabolic process (qval4.55E-3)', 'GO:1903421:regulation of synaptic vesicle recycling (qval4.49E-3)', 'GO:1903955:positive regulation of protein targeting to mitochondrion (qval4.61E-3)', 'GO:1901360:organic cyclic compound metabolic process (qval4.8E-3)', 'GO:0006996:organelle organization (qval4.8E-3)', 'GO:0009987:cellular process (qval6.2E-3)', 'GO:0050804:modulation of chemical synaptic transmission (qval8.14E-3)', 'GO:0099177:regulation of trans-synaptic signaling (qval8.32E-3)', 'GO:0006725:cellular aromatic compound metabolic process (qval8.25E-3)', 'GO:1903423:positive regulation of synaptic vesicle recycling (qval8.44E-3)', 'GO:0009161:ribonucleoside monophosphate metabolic process (qval9.44E-3)', 'GO:0065008:regulation of biological quality (qval9.59E-3)', 'GO:0051128:regulation of cellular component organization (qval1.03E-2)', 'GO:0009260:ribonucleotide biosynthetic process (qval1.13E-2)', 'GO:0033365:protein localization to organelle (qval1.23E-2)', 'GO:0045055:regulated exocytosis (qval1.24E-2)', 'GO:0009059:macromolecule biosynthetic process (qval1.26E-2)', 'GO:0019637:organophosphate metabolic process (qval1.37E-2)', 'GO:0009167:purine ribonucleoside monophosphate metabolic process (qval1.38E-2)', 'GO:0072657:protein localization to membrane (qval1.4E-2)', 'GO:0009142:nucleoside triphosphate biosynthetic process (qval1.41E-2)', 'GO:0006119:oxidative phosphorylation (qval1.43E-2)', 'GO:0015986:ATP synthesis coupled proton transport (qval1.41E-2)', 'GO:0015985:energy coupled proton transport, down electrochemical gradient (qval1.4E-2)', 'GO:0009126:purine nucleoside monophosphate metabolic process (qval1.38E-2)', 'GO:1901362:organic cyclic compound biosynthetic process (qval1.42E-2)', 'GO:0009123:nucleoside monophosphate metabolic process (qval1.46E-2)', 'GO:0034645:cellular macromolecule biosynthetic process (qval1.49E-2)', 'GO:0046390:ribose phosphate biosynthetic process (qval1.52E-2)', 'GO:0051650:establishment of vesicle localization (qval1.56E-2)', 'GO:0072594:establishment of protein localization to organelle (qval1.79E-2)', 'GO:1903749:positive regulation of establishment of protein localization to mitochondrion (qval1.8E-2)', 'GO:0044267:cellular protein metabolic process (qval1.81E-2)', 'GO:0017158:regulation of calcium ion-dependent exocytosis (qval1.88E-2)', 'GO:1901566:organonitrogen compound biosynthetic process (qval2.08E-2)', 'GO:0016070:RNA metabolic process (qval2.08E-2)', 'GO:0006811:ion transport (qval2.14E-2)', 'GO:1901564:organonitrogen compound metabolic process (qval2.32E-2)', 'GO:0055114:oxidation-reduction process (qval2.54E-2)', 'GO:0042775:mitochondrial ATP synthesis coupled electron transport (qval2.56E-2)', 'GO:0010807:regulation of synaptic vesicle priming (qval2.53E-2)', 'GO:0006754:ATP biosynthetic process (qval2.58E-2)', 'GO:0010821:regulation of mitochondrion organization (qval2.66E-2)', 'GO:0060996:dendritic spine development (qval2.66E-2)', 'GO:0051668:localization within membrane (qval2.8E-2)', 'GO:0006678:glucosylceramide metabolic process (qval2.95E-2)', 'GO:0010822:positive regulation of mitochondrion organization (qval3.38E-2)', 'GO:0051648:vesicle localization (qval3.35E-2)', 'GO:1900244:positive regulation of synaptic vesicle endocytosis (qval3.45E-2)', 'GO:0051222:positive regulation of protein transport (qval3.46E-2)', 'GO:0009259:ribonucleotide metabolic process (qval3.48E-2)', 'GO:0032774:RNA biosynthetic process (qval3.55E-2)', 'GO:0060627:regulation of vesicle-mediated transport (qval3.52E-2)', 'GO:0008088:axo-dendritic transport (qval3.51E-2)', 'GO:0032981:mitochondrial respiratory chain complex I assembly (qval3.52E-2)', 'GO:0010257:NADH dehydrogenase complex assembly (qval3.49E-2)', 'GO:0006518:peptide metabolic process (qval3.46E-2)', 'GO:0009165:nucleotide biosynthetic process (qval3.58E-2)', 'GO:0023061:signal release (qval3.72E-2)', 'GO:0090304:nucleic acid metabolic process (qval3.94E-2)', 'GO:1903146:regulation of autophagy of mitochondrion (qval4.02E-2)', 'GO:0032409:regulation of transporter activity (qval3.99E-2)', 'GO:0033157:regulation of intracellular protein transport (qval4.04E-2)', 'GO:0042773:ATP synthesis coupled electron transport (qval4.31E-2)', 'GO:1901214:regulation of neuron death (qval4.34E-2)', 'GO:1903829:positive regulation of cellular protein localization (qval4.48E-2)', 'GO:0008380:RNA splicing (qval4.45E-2)', 'GO:0032990:cell part morphogenesis (qval4.41E-2)', 'GO:1901293:nucleoside phosphate biosynthetic process (qval4.51E-2)', 'GO:0043412:macromolecule modification (qval4.49E-2)', 'GO:0009156:ribonucleoside monophosphate biosynthetic process (qval4.46E-2)', 'GO:0099643:signal release from synapse (qval4.58E-2)', 'GO:0009152:purine ribonucleotide biosynthetic process (qval4.61E-2)', 'GO:0009438:methylglyoxal metabolic process (qval4.6E-2)', 'GO:0006887:exocytosis (qval5.06E-2)', 'GO:0009206:purine ribonucleoside triphosphate biosynthetic process (qval5.25E-2)', 'GO:0006351:transcription, DNA-templated (qval5.26E-2)', 'GO:0019693:ribose phosphate metabolic process (qval5.41E-2)', 'GO:0048489:synaptic vesicle transport (qval5.38E-2)', 'GO:0097480:establishment of synaptic vesicle localization (qval5.34E-2)', 'GO:0097659:nucleic acid-templated transcription (qval5.36E-2)', 'GO:1903533:regulation of protein targeting (qval5.5E-2)', 'GO:0009145:purine nucleoside triphosphate biosynthetic process (qval5.47E-2)', 'GO:0006839:mitochondrial transport (qval5.45E-2)', 'GO:0098662:inorganic cation transmembrane transport (qval5.58E-2)', 'GO:0050772:positive regulation of axonogenesis (qval5.56E-2)', 'GO:0022898:regulation of transmembrane transporter activity (qval5.56E-2)', 'GO:1904951:positive regulation of establishment of protein localization (qval5.56E-2)', 'GO:0098660:inorganic ion transmembrane transport (qval5.75E-2)', 'GO:0043603:cellular amide metabolic process (qval5.8E-2)', 'GO:2000300:regulation of synaptic vesicle exocytosis (qval5.82E-2)', 'GO:0009124:nucleoside monophosphate biosynthetic process (qval5.78E-2)', 'GO:0048812:neuron projection morphogenesis (qval5.84E-2)', 'GO:0032880:regulation of protein localization (qval6E-2)', 'GO:0050807:regulation of synapse organization (qval6.02E-2)', 'GO:0009201:ribonucleoside triphosphate biosynthetic process (qval6E-2)', 'GO:0051656:establishment of organelle localization (qval6.41E-2)', 'GO:0070585:protein localization to mitochondrion (qval6.43E-2)', 'GO:0098655:cation transmembrane transport (qval6.97E-2)', 'GO:0017156:calcium ion regulated exocytosis (qval6.97E-2)', 'GO:0000398:mRNA splicing, via spliceosome (qval6.95E-2)', 'GO:0000377:RNA splicing, via transesterification reactions with bulged adenosine as nucleophile (qval6.91E-2)', 'GO:0051130:positive regulation of cellular component organization (qval7.01E-2)', 'GO:0120039:plasma membrane bounded cell projection morphogenesis (qval7.06E-2)', 'GO:1901389:negative regulation of transforming growth factor beta activation (qval7.17E-2)', 'GO:0006164:purine nucleotide biosynthetic process (qval7.14E-2)', 'GO:0000375:RNA splicing, via transesterification reactions (qval7.1E-2)', 'GO:1902803:regulation of synaptic vesicle transport (qval7.1E-2)', 'GO:0009150:purine ribonucleotide metabolic process (qval7.1E-2)', 'GO:0043604:amide biosynthetic process (qval7.34E-2)', 'GO:0051496:positive regulation of stress fiber assembly (qval7.31E-2)', 'GO:0097479:synaptic vesicle localization (qval7.87E-2)', 'GO:0016310:phosphorylation (qval7.97E-2)', 'GO:0072384:organelle transport along microtubule (qval8.53E-2)', 'GO:0048858:cell projection morphogenesis (qval8.5E-2)']</t>
        </is>
      </c>
      <c r="V26" s="3">
        <f>hyperlink("https://spiral.technion.ac.il/results/MTAwMDA2Ng==/25/GOResultsFUNCTION","link")</f>
        <v/>
      </c>
      <c r="W26" t="inlineStr">
        <is>
          <t>['GO:0005515:protein binding (qval7.85E-4)', 'GO:0044769:ATPase activity, coupled to transmembrane movement of ions, rotational mechanism (qval4.85E-4)', 'GO:0044325:ion channel binding (qval4.57E-4)', 'GO:0005488:binding (qval5.2E-4)', 'GO:0015078:proton transmembrane transporter activity (qval1.6E-3)', 'GO:0019829:cation-transporting ATPase activity (qval4.5E-3)', 'GO:0042625:ATPase coupled ion transmembrane transporter activity (qval3.86E-3)', 'GO:0022853:active ion transmembrane transporter activity (qval3.38E-3)', 'GO:0036442:proton-exporting ATPase activity (qval7.74E-3)', 'GO:0003723:RNA binding (qval1.21E-2)', 'GO:0046961:proton-transporting ATPase activity, rotational mechanism (qval1.32E-2)', 'GO:0009055:electron transfer activity (qval1.81E-2)', 'GO:0015399:primary active transmembrane transporter activity (qval3.02E-2)', 'GO:0015405:P-P-bond-hydrolysis-driven transmembrane transporter activity (qval2.81E-2)', 'GO:0019899:enzyme binding (qval2.89E-2)', 'GO:0015077:monovalent inorganic cation transmembrane transporter activity (qval4.14E-2)', 'GO:0042626:ATPase activity, coupled to transmembrane movement of substances (qval6.58E-2)', 'GO:0043492:ATPase activity, coupled to movement of substances (qval7.88E-2)', 'GO:0097718:disordered domain specific binding (qval7.84E-2)', 'GO:0000149:SNARE binding (qval1.2E-1)', 'GO:0016462:pyrophosphatase activity (qval1.33E-1)', 'GO:0016817:hydrolase activity, acting on acid anhydrides (qval1.33E-1)', 'GO:0016818:hydrolase activity, acting on acid anhydrides, in phosphorus-containing anhydrides (qval1.28E-1)', 'GO:0017111:nucleoside-triphosphatase activity (qval1.36E-1)', 'GO:0061711:N(6)-L-threonylcarbamoyladenine synthase activity (qval1.44E-1)', 'GO:0017075:syntaxin-1 binding (qval1.45E-1)', 'GO:0047485:protein N-terminus binding (qval1.43E-1)', 'GO:0003824:catalytic activity (qval1.59E-1)']</t>
        </is>
      </c>
      <c r="X26" s="3">
        <f>hyperlink("https://spiral.technion.ac.il/results/MTAwMDA2Ng==/25/GOResultsCOMPONENT","link")</f>
        <v/>
      </c>
      <c r="Y26" t="inlineStr">
        <is>
          <t>['GO:0044424:intracellular part (qval2.12E-27)', 'GO:0043226:organelle (qval2.06E-26)', 'GO:0043227:membrane-bounded organelle (qval1.04E-25)', 'GO:0043229:intracellular organelle (qval7.46E-25)', 'GO:0044446:intracellular organelle part (qval6.79E-25)', 'GO:0044422:organelle part (qval1.58E-23)', 'GO:0043231:intracellular membrane-bounded organelle (qval2.26E-23)', 'GO:0044464:cell part (qval2.1E-21)', 'GO:0044444:cytoplasmic part (qval1.1E-20)', 'GO:0045202:synapse (qval6.82E-15)', 'GO:0097458:neuron part (qval8.11E-13)', 'GO:0044429:mitochondrial part (qval2.49E-12)', 'GO:0044456:synapse part (qval2.67E-12)', 'GO:0032991:protein-containing complex (qval3.01E-12)', 'GO:0005739:mitochondrion (qval2.67E-11)', 'GO:0031966:mitochondrial membrane (qval9.51E-10)', 'GO:0044455:mitochondrial membrane part (qval1.15E-9)', 'GO:0031090:organelle membrane (qval1.92E-9)', 'GO:0098796:membrane protein complex (qval1.17E-8)', 'GO:0043209:myelin sheath (qval1.23E-8)', 'GO:0005737:cytoplasm (qval4.3E-8)', 'GO:0044428:nuclear part (qval7.27E-8)', 'GO:0098800:inner mitochondrial membrane protein complex (qval2.82E-7)', 'GO:0005829:cytosol (qval3.88E-7)', 'GO:1902494:catalytic complex (qval3.77E-7)', 'GO:0098798:mitochondrial protein complex (qval6.4E-7)', 'GO:0016469:proton-transporting two-sector ATPase complex (qval1.43E-6)', 'GO:0098978:glutamatergic synapse (qval6.47E-6)', 'GO:0043005:neuron projection (qval8.36E-6)', 'GO:0019866:organelle inner membrane (qval8.61E-6)', 'GO:0016020:membrane (qval9.21E-6)', 'GO:0005743:mitochondrial inner membrane (qval1.36E-5)', 'GO:0043228:non-membrane-bounded organelle (qval1.72E-5)', 'GO:0005634:nucleus (qval1.97E-5)', 'GO:0043232:intracellular non-membrane-bounded organelle (qval3.25E-5)', 'GO:1990904:ribonucleoprotein complex (qval3.89E-5)', 'GO:0098794:postsynapse (qval5.13E-5)', 'GO:0070382:exocytic vesicle (qval5.29E-5)', 'GO:0014069:postsynaptic density (qval8.01E-5)', 'GO:0033267:axon part (qval8.44E-5)', 'GO:0045259:proton-transporting ATP synthase complex (qval9.07E-5)', 'GO:0005753:mitochondrial proton-transporting ATP synthase complex (qval8.86E-5)', 'GO:0008021:synaptic vesicle (qval9.23E-5)', 'GO:0070469:respiratory chain (qval9.67E-5)', 'GO:0099572:postsynaptic specialization (qval9.77E-5)', 'GO:0098793:presynapse (qval2.17E-4)', 'GO:0042995:cell projection (qval3.74E-4)', 'GO:0099501:exocytic vesicle membrane (qval4.36E-4)', 'GO:0030672:synaptic vesicle membrane (qval4.27E-4)', 'GO:0120025:plasma membrane bounded cell projection (qval4.55E-4)', 'GO:0044433:cytoplasmic vesicle part (qval5.97E-4)', 'GO:0097060:synaptic membrane (qval8.26E-4)', 'GO:0030133:transport vesicle (qval1.21E-3)', 'GO:0033178:proton-transporting two-sector ATPase complex, catalytic domain (qval1.46E-3)', 'GO:0098805:whole membrane (qval1.45E-3)', 'GO:0098588:bounding membrane of organelle (qval1.54E-3)', 'GO:0030658:transport vesicle membrane (qval1.71E-3)', 'GO:0005741:mitochondrial outer membrane (qval1.91E-3)', 'GO:1990204:oxidoreductase complex (qval2.58E-3)', 'GO:0098685:Schaffer collateral - CA1 synapse (qval2.57E-3)', 'GO:0005654:nucleoplasm (qval2.57E-3)', 'GO:0099503:secretory vesicle (qval2.55E-3)', 'GO:0098803:respiratory chain complex (qval3.51E-3)', 'GO:0120038:plasma membrane bounded cell projection part (qval3.46E-3)', 'GO:0044463:cell projection part (qval3.41E-3)', 'GO:0045271:respiratory chain complex I (qval4.46E-3)', 'GO:0005747:mitochondrial respiratory chain complex I (qval4.39E-3)', 'GO:0030964:NADH dehydrogenase complex (qval4.33E-3)', 'GO:0030054:cell junction (qval4.27E-3)', 'GO:0031975:envelope (qval4.85E-3)', 'GO:0031967:organelle envelope (qval4.78E-3)', 'GO:0042734:presynaptic membrane (qval4.8E-3)', 'GO:0031968:organelle outer membrane (qval5.25E-3)', 'GO:0019867:outer membrane (qval5.18E-3)', 'GO:0070044:synaptobrevin 2-SNAP-25-syntaxin-1a complex (qval5.47E-3)', 'GO:0033177:proton-transporting two-sector ATPase complex, proton-transporting domain (qval6.12E-3)', 'GO:0030424:axon (qval8.16E-3)', 'GO:0098563:intrinsic component of synaptic vesicle membrane (qval1.01E-2)', 'GO:0044451:nucleoplasm part (qval1.01E-2)', 'GO:0000408:EKC/KEOPS complex (qval1E-2)', 'GO:0071013:catalytic step 2 spliceosome (qval1.05E-2)', 'GO:0044297:cell body (qval1.05E-2)', 'GO:0016607:nuclear speck (qval1.51E-2)', 'GO:0005730:nucleolus (qval1.53E-2)', 'GO:0031312:extrinsic component of organelle membrane (qval1.7E-2)', 'GO:0044432:endoplasmic reticulum part (qval1.7E-2)', 'GO:0044309:neuron spine (qval1.86E-2)']</t>
        </is>
      </c>
      <c r="Z26" t="inlineStr">
        <is>
          <t>[{3, 22, 30}, {17, 2, 35, 19, 5, 8, 25}]</t>
        </is>
      </c>
    </row>
    <row r="27">
      <c r="A27" s="1" t="n">
        <v>26</v>
      </c>
      <c r="B27" t="n">
        <v>37560</v>
      </c>
      <c r="C27" t="n">
        <v>917</v>
      </c>
      <c r="D27" t="n">
        <v>37</v>
      </c>
      <c r="E27" t="n">
        <v>313</v>
      </c>
      <c r="F27" t="n">
        <v>900</v>
      </c>
      <c r="G27" t="n">
        <v>37</v>
      </c>
      <c r="H27" t="n">
        <v>1332</v>
      </c>
      <c r="I27" t="n">
        <v>70</v>
      </c>
      <c r="J27" s="2" t="n">
        <v>-202.4462698226677</v>
      </c>
      <c r="K27" t="n">
        <v>0.7270291799999697</v>
      </c>
      <c r="L27" t="inlineStr">
        <is>
          <t>1110038B12Rik,1500011B03Rik,1600014C10Rik,1700112D23Rik,2010315B03Rik,3110082I17Rik,4732463B04Rik,4930550C14Rik,4930577N17Rik,4933406J10Rik,4933415A04Rik,4933421A08Rik,6030408B16Rik,9530052E02Rik,AW046200,AW112010,Abca12,Acp1,Adcy7,Afp,Ajap1,Akr1b3,Akr1e1,Anapc1,Anp32e,Apoc3,Apol7d,Arhgef25,Arpc5l,Asic2,Atp4a,B230217C12Rik,B3galnt1,B4galt3,BC025920,BC037034,Baz1b,Bbc3,Bbip1,Bbs10,Bdnf,Bpifb4,Btbd19,C030017D09Rik,Cabin1,Capzb,Ccdc120,Ccl21c,Ccl28,Cdc42se1,Cdhr2,Chek1,Chid1,Chrd,Chrna9,Cisd1,Clec9a,Clvs2,Cops4,Cops7b,Cpsf2,Crhr2,Cstf2,D8Ertd738e,Ddit3,Diablo,Dlat,Dlgap2,Dmrtc1a,Dolpp1,Dph2,Dph6,Dstn,Dusp5,Duxbl1,Dynlt1-ps1,Dynlt3,E2f7,E330013P04Rik,Ecel1,Espnl,Evc2,Fam135a,Fam49b,Fam69b,Fam92a,Fbxl21,Fbxw8,Fscn2,Fyttd1,Galk2,Gbp6,Gcnt3,Gde1,Gdi1,Gldn,Gm10062,Gm10184,Gm10259,Gm10284,Gm10421,Gm11221,Gm11524,Gm11639,Gm12841,Gm12955,Gm13144,Gm13252,Gm13453,Gm13761,Gm14308,Gm14389,Gm14845,Gm16302,Gm16490,Gm17827,Gm1840,Gm2004,Gm20658,Gm20786,Gm20796,Gm22343,Gm25580,Gm26982,Gm27005,Gm27039,Gm28424,Gm28883,Gm28884,Gm31941,Gm34882,Gm37339,Gm3756,Gm38153,Gm38336,Gm38357,Gm4246,Gm42493,Gm42691,Gm42727,Gm42748,Gm4275,Gm43110,Gm43266,Gm43460,Gm43636,Gm43752,Gm44024,Gm45155,Gm4787,Gm4968,Gm5529,Gm5652,Gm5709,Gm6316,Gm6771,Gm7331,Gm7482,Gm7985,Gm8379,Gm8522,Gm8614,Gm8762,Gm8862,Gm8974,Gm9967,Gpc3,Gpsm1,Grm5,Gspt2,Gtf2a2,Gtf2h5,H2-M5,H2-T24,Hap1,Hgh1,Hoxa7,Hp1bp3,Hspd1,Hspg2,Hyal6,Ica1l,Ifitm10,Ift140,Igf2r,Igtp,Ikbkb,Il10ra,Impa1,Insrr,Ints5,Ireb2,Isl1,Ispd,Itgam,Itm2b,Jakmip1,K230010J24Rik,Kcng2,Kcnip1,Kcnj3,Krtcap3,Lipa,Lonrf1,Lrfn3,Maged1,Man2c1os,Mapk1,Mcts1,Megf9,Mesp2,Mfsd4b4,Mfsd6,Mpp2,Mprip,Mrpl57,Mrps25,Mrps33,Ms4a4c,Mug2,Nat14,Ndc80,Ndufb6,Nemp1,Nlk,Nlrp1b,Nme4,Nudc,Nudt18,Olfr164,Olfr594,Otoa,Parpbp,Pgs1,Phb,Pitrm1,Plcb1,Plppr1,Poglut1,Pparg,Ppil4,Ppp1r17,Prdm8,Prkcg,Prkcsh,Prlr,Prnp,Ptpn1,RP23-123J19.2,RP23-243G3.2,RP23-442M18.6,RP24-347C6.5,RP24-76M8.3,Rab24,Rab9b,Rangap1,Rbl1,Rbpj,Rbpjl,Reep1,Rnf20,Rnf223,Rpl27-ps3,Rpl7a-ps9,Rslcan18,Rspo2,Sap18b,Sel1l,Serinc4,Serpina6,Sftpc,Sh3bgrl,Sh3bp4,Slc15a3,Slc18a3,Slc25a22,Slc25a25,Slc2a4,Slc35f4,Smarcd3,Smu1,Sostdc1,Spc25,Spta1,Stpg1,Stub1,Svop,Syvn1,Tac2,Tdrp,Tet2,Tgs1,Tmem131,Tmem246,Tmem38a,Tomm5,Tpst1,Ttc30a1,Tusc3,Ube2s,Ugt2b1,Upp2,Usp3,Usp48,Vkorc1l1,Wdr24,Wsb1,Xkr8,Zfp641,Zfp827,Zfp973,Zfyve19,Znrf3</t>
        </is>
      </c>
      <c r="M27" t="inlineStr">
        <is>
          <t>[(0, 2), (0, 34), (1, 2), (1, 34), (3, 2), (3, 34), (4, 2), (4, 34), (5, 2), (5, 34), (6, 2), (6, 34), (7, 2), (7, 34), (8, 2), (8, 34), (9, 2), (9, 34), (10, 2), (10, 34), (11, 2), (11, 34), (12, 2), (12, 34), (13, 2), (13, 34), (14, 2), (14, 34), (15, 2), (15, 34), (16, 2), (16, 34), (17, 2), (17, 34), (18, 2), (18, 34), (19, 2), (19, 34), (20, 2), (20, 34), (21, 2), (21, 34), (22, 2), (22, 34), (23, 2), (23, 34), (24, 2), (24, 34), (25, 2), (25, 34), (26, 2), (26, 34), (27, 2), (27, 34), (28, 2), (28, 34), (29, 2), (29, 34), (30, 2), (30, 34), (31, 2), (31, 34), (32, 2), (32, 34), (33, 2), (33, 34), (35, 2), (35, 34), (36, 2), (36, 34)]</t>
        </is>
      </c>
      <c r="N27" t="n">
        <v>461</v>
      </c>
      <c r="O27" t="n">
        <v>0.75</v>
      </c>
      <c r="P27" t="n">
        <v>0.9</v>
      </c>
      <c r="Q27" t="n">
        <v>3</v>
      </c>
      <c r="R27" t="n">
        <v>10000</v>
      </c>
      <c r="S27" t="inlineStr">
        <is>
          <t>03/03/2024, 14:28:35</t>
        </is>
      </c>
      <c r="T27" s="3">
        <f>hyperlink("https://spiral.technion.ac.il/results/MTAwMDA2Ng==/26/GOResultsPROCESS","link")</f>
        <v/>
      </c>
      <c r="U27" t="inlineStr">
        <is>
          <t>['GO:0019858:cytosine metabolic process (qval1E0)', 'GO:0003139:secondary heart field specification (qval1E0)', 'GO:0003128:heart field specification (qval1E0)', 'GO:2000016:negative regulation of determination of dorsal identity (qval1E0)', 'GO:1902938:regulation of intracellular calcium activated chloride channel activity (qval1E0)', 'GO:0006448:regulation of translational elongation (qval1E0)', 'GO:0010092:specification of animal organ identity (qval1E0)']</t>
        </is>
      </c>
      <c r="V27" s="3">
        <f>hyperlink("https://spiral.technion.ac.il/results/MTAwMDA2Ng==/26/GOResultsFUNCTION","link")</f>
        <v/>
      </c>
      <c r="W27" t="inlineStr">
        <is>
          <t>['GO:0001103:RNA polymerase II repressing transcription factor binding (qval1E0)', 'GO:0005092:GDP-dissociation inhibitor activity (qval1E0)']</t>
        </is>
      </c>
      <c r="X27" s="3">
        <f>hyperlink("https://spiral.technion.ac.il/results/MTAwMDA2Ng==/26/GOResultsCOMPONENT","link")</f>
        <v/>
      </c>
      <c r="Y27" t="inlineStr">
        <is>
          <t>['GO:0030061:mitochondrial crista (qval1.88E-2)', 'GO:0098562:cytoplasmic side of membrane (qval1.44E-2)', 'GO:0044422:organelle part (qval3.46E-1)', 'GO:0009898:cytoplasmic side of plasma membrane (qval3E-1)', 'GO:0031262:Ndc80 complex (qval2.81E-1)', 'GO:0044429:mitochondrial part (qval2.9E-1)']</t>
        </is>
      </c>
      <c r="Z27" t="inlineStr">
        <is>
          <t>[{0, 1, 3, 4, 5, 6, 7, 8, 9, 10, 11, 12, 13, 14, 15, 16, 17, 18, 19, 20, 21, 22, 23, 24, 25, 26, 27, 28, 29, 30, 31, 32, 33, 35, 36}, {2, 34}]</t>
        </is>
      </c>
    </row>
    <row r="28">
      <c r="A28" s="1" t="n">
        <v>27</v>
      </c>
      <c r="B28" t="n">
        <v>37560</v>
      </c>
      <c r="C28" t="n">
        <v>917</v>
      </c>
      <c r="D28" t="n">
        <v>37</v>
      </c>
      <c r="E28" t="n">
        <v>171</v>
      </c>
      <c r="F28" t="n">
        <v>900</v>
      </c>
      <c r="G28" t="n">
        <v>37</v>
      </c>
      <c r="H28" t="n">
        <v>1332</v>
      </c>
      <c r="I28" t="n">
        <v>70</v>
      </c>
      <c r="J28" s="2" t="n">
        <v>-62.59730505784944</v>
      </c>
      <c r="K28" t="n">
        <v>0.7270291799999697</v>
      </c>
      <c r="L28" t="inlineStr">
        <is>
          <t>1110002O04Rik,1700010H22Rik,1700108F19Rik,1810034E14Rik,2010008C14Rik,2900041M22Rik,4921511H03Rik,4930544G11Rik,4933402D24Rik,9430038I01Rik,A3galt2,Acta1,Alox12,Aox2,Ap1g1,Atxn7,B2m,C8g,Cdhr5,Ceacam13,Chp2,Coa4,Disp3,Dmc1,Dtna,Fam110c,Fbn2,Fbxo43,Fn1,Foxs1,Frem3,Fut1,Gbgt1,Gfap,Gjb6,Gli2,Gm10126,Gm10571,Gm11100,Gm11365,Gm11512,Gm11520,Gm11713,Gm11755,Gm11914,Gm12003,Gm12734,Gm13233,Gm13339,Gm13340,Gm13479,Gm14408,Gm15071,Gm15624,Gm15813,Gm1604a,Gm16054,Gm16174,Gm16229,Gm17141,Gm17638,Gm1943,Gm20492,Gm20755,Gm26519,Gm26767,Gm28050,Gm28437,Gm28514,Gm29155,Gm29216,Gm30052,Gm37297,Gm37634,Gm42585,Gm42864,Gm44037,Gm44228,Gm44935,Gm45161,Gm45461,Gm5218,Gm5283,Gm5987,Gm6027,Gm6039,Gm6249,Gm6272,Gm6462,Gm6578,Gm7079,Gm8246,Gm8319,Gm8451,Gml2,Gnat2,Gpr146,Gpr34,Gpr50,Gpr84,Gsg1l2,H2-T24,Hdac1,Hip1,Homer2,Hoxc13,Hsbp1l1,Il12rb2,Il21,Irf4,Klrb1b,Lcp1,Ly6c1,Mill1,Mtmr9,Myo3b,Nlrp3,Nlrp5,Nrp1,Nrros,Nup188,Ogfod3,Olfr1018,Olfr1216,Olfr1243,Olfr1326-ps1,Olfr188-ps1,Olfr291,Olfr483,Olfr800,Pim1,Ppp1r16b,Ppp1r1c,Prdx6-ps2,Proscos,RP23-118L13.2,RP23-388A21.2,RP24-373J20.5,Rela,Rnf26.1,Rplp1-ps1,Rps12-ps9,Slamf6,Slc25a51,Slc6a13,Slco1a6,Slit3,Sox21,Sox9,Spata31d1b,Spocd1,Stap2,Tacstd2,Tcp11x2,Timeless,Timp3,Timp4,Tjp3,Tmbim7,Trdn,Zc3h12a,Zfp936,Zhx2,mt-Co3,mt-Th,mt-Ti,mt-Tl2,mt-Tn,mt-Tr,mt-Tw,n-R5s156</t>
        </is>
      </c>
      <c r="M28" t="inlineStr">
        <is>
          <t>[(0, 10), (0, 13), (1, 10), (1, 13), (2, 10), (2, 13), (3, 10), (3, 13), (4, 10), (4, 13), (5, 10), (5, 13), (6, 10), (6, 13), (7, 10), (7, 13), (8, 10), (8, 13), (9, 10), (9, 13), (11, 10), (11, 13), (12, 10), (12, 13), (14, 10), (14, 13), (15, 10), (15, 13), (16, 10), (16, 13), (17, 10), (17, 13), (18, 10), (18, 13), (19, 10), (19, 13), (20, 10), (20, 13), (21, 10), (21, 13), (22, 10), (22, 13), (23, 10), (23, 13), (24, 10), (24, 13), (25, 10), (25, 13), (26, 10), (26, 13), (27, 10), (27, 13), (28, 10), (28, 13), (29, 10), (29, 13), (30, 10), (30, 13), (31, 10), (31, 13), (32, 10), (32, 13), (33, 10), (33, 13), (34, 10), (34, 13), (35, 10), (35, 13), (36, 10), (36, 13)]</t>
        </is>
      </c>
      <c r="N28" t="n">
        <v>439</v>
      </c>
      <c r="O28" t="n">
        <v>0.75</v>
      </c>
      <c r="P28" t="n">
        <v>0.9</v>
      </c>
      <c r="Q28" t="n">
        <v>3</v>
      </c>
      <c r="R28" t="n">
        <v>10000</v>
      </c>
      <c r="S28" t="inlineStr">
        <is>
          <t>03/03/2024, 14:29:03</t>
        </is>
      </c>
      <c r="T28" s="3">
        <f>hyperlink("https://spiral.technion.ac.il/results/MTAwMDA2Ng==/27/GOResultsPROCESS","link")</f>
        <v/>
      </c>
      <c r="U28" t="inlineStr">
        <is>
          <t>['GO:0001910:regulation of leukocyte mediated cytotoxicity (qval8.8E-2)', 'GO:0031341:regulation of cell killing (qval1.2E-1)', 'GO:0002706:regulation of lymphocyte mediated immunity (qval8.91E-2)', 'GO:0001912:positive regulation of leukocyte mediated cytotoxicity (qval8.81E-2)', 'GO:0002708:positive regulation of lymphocyte mediated immunity (qval7.91E-2)', 'GO:0042269:regulation of natural killer cell mediated cytotoxicity (qval9.4E-2)', 'GO:0031343:positive regulation of cell killing (qval9.69E-2)', 'GO:0002715:regulation of natural killer cell mediated immunity (qval8.49E-2)', 'GO:0022404:molting cycle process (qval8.87E-2)', 'GO:0022405:hair cycle process (qval7.98E-2)', 'GO:0001942:hair follicle development (qval1.2E-1)', 'GO:0002703:regulation of leukocyte mediated immunity (qval1.36E-1)', 'GO:0002705:positive regulation of leukocyte mediated immunity (qval1.27E-1)', 'GO:0035583:sequestering of TGFbeta in extracellular matrix (qval1.3E-1)', 'GO:0051094:positive regulation of developmental process (qval1.23E-1)', 'GO:1901223:negative regulation of NIK/NF-kappaB signaling (qval1.38E-1)', 'GO:0045954:positive regulation of natural killer cell mediated cytotoxicity (qval1.68E-1)', 'GO:0002717:positive regulation of natural killer cell mediated immunity (qval1.78E-1)', 'GO:0051240:positive regulation of multicellular organismal process (qval1.83E-1)', 'GO:0090103:cochlea morphogenesis (qval1.8E-1)', 'GO:0001817:regulation of cytokine production (qval2.02E-1)', 'GO:2000630:positive regulation of miRNA metabolic process (qval2.05E-1)', 'GO:0071316:cellular response to nicotine (qval1.96E-1)', 'GO:0071694:maintenance of protein location in extracellular region (qval1.88E-1)', 'GO:0051045:negative regulation of membrane protein ectodomain proteolysis (qval2.52E-1)', 'GO:2000138:positive regulation of cell proliferation involved in heart morphogenesis (qval2.42E-1)', 'GO:1901166:neural crest cell migration involved in autonomic nervous system development (qval2.33E-1)', 'GO:0071224:cellular response to peptidoglycan (qval2.25E-1)', 'GO:0002697:regulation of immune effector process (qval2.72E-1)', 'GO:1902284:neuron projection extension involved in neuron projection guidance (qval2.79E-1)', 'GO:0048846:axon extension involved in axon guidance (qval2.7E-1)', 'GO:0010634:positive regulation of epithelial cell migration (qval2.89E-1)', 'GO:0010632:regulation of epithelial cell migration (qval2.9E-1)', 'GO:0009968:negative regulation of signal transduction (qval3.13E-1)', 'GO:0072540:T-helper 17 cell lineage commitment (qval3.07E-1)', 'GO:0035581:sequestering of extracellular ligand from receptor (qval2.98E-1)', 'GO:0097237:cellular response to toxic substance (qval2.96E-1)', 'GO:0001819:positive regulation of cytokine production (qval3.1E-1)', 'GO:1900115:extracellular regulation of signal transduction (qval3.43E-1)', 'GO:1900116:extracellular negative regulation of signal transduction (qval3.35E-1)', 'GO:0050776:regulation of immune response (qval3.37E-1)', 'GO:1903672:positive regulation of sprouting angiogenesis (qval3.43E-1)', 'GO:0097435:supramolecular fiber organization (qval3.4E-1)', 'GO:0002699:positive regulation of immune effector process (qval3.41E-1)']</t>
        </is>
      </c>
      <c r="V28" s="3">
        <f>hyperlink("https://spiral.technion.ac.il/results/MTAwMDA2Ng==/27/GOResultsFUNCTION","link")</f>
        <v/>
      </c>
      <c r="W28" t="inlineStr">
        <is>
          <t>NO TERMS</t>
        </is>
      </c>
      <c r="X28" s="3">
        <f>hyperlink("https://spiral.technion.ac.il/results/MTAwMDA2Ng==/27/GOResultsCOMPONENT","link")</f>
        <v/>
      </c>
      <c r="Y28" t="inlineStr">
        <is>
          <t>NO TERMS</t>
        </is>
      </c>
      <c r="Z28" t="inlineStr">
        <is>
          <t>[{0, 1, 2, 3, 4, 5, 6, 7, 8, 9, 11, 12, 14, 15, 16, 17, 18, 19, 20, 21, 22, 23, 24, 25, 26, 27, 28, 29, 30, 31, 32, 33, 34, 35, 36}, {10, 13}]</t>
        </is>
      </c>
    </row>
    <row r="29">
      <c r="A29" s="1" t="n">
        <v>28</v>
      </c>
      <c r="B29" t="n">
        <v>37560</v>
      </c>
      <c r="C29" t="n">
        <v>917</v>
      </c>
      <c r="D29" t="n">
        <v>37</v>
      </c>
      <c r="E29" t="n">
        <v>184</v>
      </c>
      <c r="F29" t="n">
        <v>841</v>
      </c>
      <c r="G29" t="n">
        <v>32</v>
      </c>
      <c r="H29" t="n">
        <v>1332</v>
      </c>
      <c r="I29" t="n">
        <v>48</v>
      </c>
      <c r="J29" s="2" t="n">
        <v>-25.22106035956017</v>
      </c>
      <c r="K29" t="n">
        <v>0.7270803486089644</v>
      </c>
      <c r="L29" t="inlineStr">
        <is>
          <t>1110008F13Rik,2010111I01Rik,5730409E04Rik,6330403L08Rik,Aagab,Abhd14b,Atp6v1g2,BC005624,Bmpr1a,Bmt2,Brdt,Cacng5,Ccser1,Cd83,Cdk18,Cebpb,Chmp5,Copb1,Cops8,Cotl1,Cox11,Crip2,Cyp2j6,Dbt,Dctn6,Ddx55,Decr1,Dst,Eefsec,Eif1-ps1,Eif2b1,Elac1,Eprs,Fam172a,Fam234b,Fam91a1,Fcho1,Fgf14,Fmnl2,Foxk1,Foxp2,Gbp7,Gm10146,Gm11625,Gm11972,Gm12669,Gm12728,Gm13604,Gm13771,Gm14044,Gm15730,Gm16418,Gm4760,Gm5121,Gnl3,Gpn3,Grm3,Hdgfrp2,Heatr5b,Hexim1,Iah1,Ifrd1,Ilk,Impad1,Isoc2a,Kantr,Kcnab3,Kcnt1,Kctd2,Kdm5b,Khdrbs1,Lats1,Lin52,Lmf1,Lrrc73,Lrrfip2,Lsm10,Map3k1,Mapk1ip1,Marf1,Mlycd,Mrpl54,Mrps17,Mtfmt,Mthfd2,Myo10,Myo16,Ncoa2,Nedd4l,Nr2c2,Nsd2,Ntrk2,Pdia4,Peak1,Pelp1,Pex11a,Pex13,Phip,Pkd2,Plce1,Plxnb2,Ppp2r5e,Prkrip1,Psma1,RP23-128C4.4,RP23-179D3.3,RP23-187B11.16,RP23-312A24.1,RP23-392I13.14,Ralgds,Ranbp3,Rbm12b1,Repin1,Rngtt,Rpgrip1l,Rpl15-ps1,Rpl27a,Rpl36a,Rps13-ps4,Rps27rt,Rrp1,Rtf1,S100a1,Sec24b,Sf3a3,Sf3b1,Shisa5,Shroom2,Slc14a1,Slc25a17,Slc27a1,Slc35a3,Slc35b4,Smarca4,Smco3,Smim20,Srp68,Srprb,Stambp,Stxbp6,Sult1a1,Surf6,Taf3,Tarsl2,Tenm3,Tenm4,Tfg,Tgfbr2,Timm10b,Tmem214,Tmem219,Tmod2,Tmub1,Tnrc6b,Tpcn1,Tpt1-ps3,Trank1,Trp53bp1,Tshz1,Ttc9c,Uqcc1,Usp19,Usp24,Utp3,Vat1,Vdac3-ps1,Wapl,Wdr55,Xpo6,Xylt2,Ybx3,Zbtb14,Zdhhc3,Zfp14,Zfp521,Zfp61,Zfp626,Zfp652,Zfp664,Zfp738,Zfp933,Zfp940,Znhit1,Zpr1</t>
        </is>
      </c>
      <c r="M29" t="inlineStr">
        <is>
          <t>[(0, 18), (3, 18), (4, 18), (5, 18), (6, 18), (7, 18), (9, 18), (10, 18), (11, 18), (12, 18), (13, 18), (14, 18), (15, 18), (16, 18), (17, 18), (19, 18), (20, 18), (22, 18), (24, 18), (25, 18), (26, 18), (28, 18), (29, 18), (30, 1), (30, 2), (30, 3), (30, 4), (30, 5), (30, 6), (30, 8), (30, 9), (30, 11), (30, 12), (30, 14), (30, 16), (30, 17), (30, 18), (30, 19), (30, 20), (30, 24), (30, 25), (30, 26), (30, 27), (30, 28), (30, 35), (30, 36), (32, 18), (35, 18)]</t>
        </is>
      </c>
      <c r="N29" t="n">
        <v>453</v>
      </c>
      <c r="O29" t="n">
        <v>1</v>
      </c>
      <c r="P29" t="n">
        <v>0.9</v>
      </c>
      <c r="Q29" t="n">
        <v>3</v>
      </c>
      <c r="R29" t="n">
        <v>10000</v>
      </c>
      <c r="S29" t="inlineStr">
        <is>
          <t>03/03/2024, 14:29:26</t>
        </is>
      </c>
      <c r="T29" s="3">
        <f>hyperlink("https://spiral.technion.ac.il/results/MTAwMDA2Ng==/28/GOResultsPROCESS","link")</f>
        <v/>
      </c>
      <c r="U29" t="inlineStr">
        <is>
          <t>['GO:0009889:regulation of biosynthetic process (qval6.76E-1)', 'GO:2000112:regulation of cellular macromolecule biosynthetic process (qval4.32E-1)', 'GO:0010468:regulation of gene expression (qval2.93E-1)', 'GO:1990569:UDP-N-acetylglucosamine transmembrane transport (qval2.3E-1)', 'GO:0003151:outflow tract morphogenesis (qval2.23E-1)', 'GO:0010556:regulation of macromolecule biosynthetic process (qval1.87E-1)', 'GO:0051252:regulation of RNA metabolic process (qval1.69E-1)', 'GO:0031323:regulation of cellular metabolic process (qval1.59E-1)', 'GO:0006355:regulation of transcription, DNA-templated (qval1.88E-1)', 'GO:1903506:regulation of nucleic acid-templated transcription (qval1.74E-1)', 'GO:0031326:regulation of cellular biosynthetic process (qval1.67E-1)', 'GO:2001141:regulation of RNA biosynthetic process (qval1.55E-1)', 'GO:0080090:regulation of primary metabolic process (qval1.49E-1)', 'GO:0006357:regulation of transcription by RNA polymerase II (qval1.43E-1)', 'GO:0019222:regulation of metabolic process (qval1.46E-1)', 'GO:0003186:tricuspid valve morphogenesis (qval3.41E-1)', 'GO:0019219:regulation of nucleobase-containing compound metabolic process (qval5.32E-1)', 'GO:2000324:positive regulation of glucocorticoid receptor signaling pathway (qval5.03E-1)', 'GO:0051171:regulation of nitrogen compound metabolic process (qval5.28E-1)', 'GO:0060255:regulation of macromolecule metabolic process (qval5.83E-1)', 'GO:0043484:regulation of RNA splicing (qval7.14E-1)']</t>
        </is>
      </c>
      <c r="V29" s="3">
        <f>hyperlink("https://spiral.technion.ac.il/results/MTAwMDA2Ng==/28/GOResultsFUNCTION","link")</f>
        <v/>
      </c>
      <c r="W29" t="inlineStr">
        <is>
          <t>['GO:1901363:heterocyclic compound binding (qval2.11E-1)', 'GO:0097159:organic cyclic compound binding (qval1.7E-1)', 'GO:0005488:binding (qval2.17E-1)', 'GO:0003723:RNA binding (qval2.9E-1)', 'GO:0003676:nucleic acid binding (qval2.8E-1)', 'GO:0070577:lysine-acetylated histone binding (qval3.07E-1)', 'GO:0140033:acetylation-dependent protein binding (qval2.63E-1)', 'GO:0005515:protein binding (qval3.01E-1)']</t>
        </is>
      </c>
      <c r="X29" s="3">
        <f>hyperlink("https://spiral.technion.ac.il/results/MTAwMDA2Ng==/28/GOResultsCOMPONENT","link")</f>
        <v/>
      </c>
      <c r="Y29" t="inlineStr">
        <is>
          <t>['GO:0044424:intracellular part (qval5.62E-6)', 'GO:0043226:organelle (qval1.44E-5)', 'GO:0043229:intracellular organelle (qval1.38E-5)', 'GO:0044464:cell part (qval2.27E-5)', 'GO:0043231:intracellular membrane-bounded organelle (qval1.18E-4)', 'GO:0043227:membrane-bounded organelle (qval2.69E-4)', 'GO:0044446:intracellular organelle part (qval1.04E-3)', 'GO:0044422:organelle part (qval1.81E-3)', 'GO:0005634:nucleus (qval3.53E-2)', 'GO:0005779:integral component of peroxisomal membrane (qval4.62E-2)', 'GO:0044444:cytoplasmic part (qval4.34E-2)', 'GO:0031231:intrinsic component of peroxisomal membrane (qval4.65E-2)', 'GO:0005730:nucleolus (qval5.09E-2)', 'GO:1990904:ribonucleoprotein complex (qval6.44E-2)', 'GO:0044428:nuclear part (qval6.69E-2)', 'GO:0005654:nucleoplasm (qval1.11E-1)', 'GO:0005829:cytosol (qval1.15E-1)']</t>
        </is>
      </c>
      <c r="Z29" t="inlineStr">
        <is>
          <t>[{30}, {0, 1, 2, 3, 4, 5, 6, 7, 8, 9, 10, 11, 12, 13, 14, 15, 16, 17, 19, 20, 22, 24, 25, 26, 27, 28, 29, 32, 35, 36}, {18}]</t>
        </is>
      </c>
    </row>
    <row r="30">
      <c r="A30" s="1" t="n">
        <v>29</v>
      </c>
      <c r="B30" t="n">
        <v>37560</v>
      </c>
      <c r="C30" t="n">
        <v>917</v>
      </c>
      <c r="D30" t="n">
        <v>37</v>
      </c>
      <c r="E30" t="n">
        <v>169</v>
      </c>
      <c r="F30" t="n">
        <v>900</v>
      </c>
      <c r="G30" t="n">
        <v>37</v>
      </c>
      <c r="H30" t="n">
        <v>1332</v>
      </c>
      <c r="I30" t="n">
        <v>69</v>
      </c>
      <c r="J30" s="2" t="n">
        <v>-185.1996803941165</v>
      </c>
      <c r="K30" t="n">
        <v>0.7272416979880799</v>
      </c>
      <c r="L30" t="inlineStr">
        <is>
          <t>0610025J13Rik,4930413G21Rik,4930426L09Rik,4930522L14Rik,4930547M16Rik,4933406I18Rik,4933424M12Rik,6330549D23Rik,9330159M07Rik,9930012K11Rik,A430046D13Rik,A530053G22Rik,AI606473,Abcc12,Adam5,Adgrv1,Aldh1a3,Anks6,B3galt4,Barx2,Bcl10,C730045M19Rik,C77370,Casp8ap2,Ccdc177,Cd101,Cdc23,Cep350,Cfap100,Cfl2,Ch25h,Creb3,Cxcl9,Dbt,Drc1,Drc7,Dydc2,Eif2c5,Ergic2,Eri1,Fam161b,Fam199x,Fam207a,Fer,Fhdc1,Ggct,Ggnbp2,Gm10359,Gm11587,Gm13112,Gm13624,Gm14169,Gm14322,Gm14769,Gm15467,Gm16105,Gm16177,Gm16179,Gm17046,Gm17207,Gm17334,Gm17952,Gm19194,Gm19325,Gm25107,Gm25848,Gm26335,Gm26695,Gm29083,Gm29595,Gm29745,Gm37020,Gm38014,Gm42616,Gm42723,Gm42974,Gm43160,Gm43408,Gm43467,Gm43605,Gm43772,Gm43973,Gm44164,Gm44254,Gm44432,Gm44435,Gm4461,Gm44704,Gm45494,Gm5430,Gm5644,Gm5808,Gm6031,Gm6177,Gm7327,Gm8093,Gm8534,Gm8719,Gm8773,Gm8878,H2-Ab1,H2-Q2,H60b,Hps4,Iqca,Irx5,Itgb6,Jam2,Ldoc1,Lhfp,Lins1,Lpxn,Lrrc14b,Lrriq1,Mc4r,Mei1,Mocos,Mrpl32,Myt1,Nadk,Nr6a1,Olfr1117-ps1,Olfr1191-ps1,Olfr461,Olfr70,Onecut3,Otx1,Pgk1-rs7,Phtf1os,Platr14,Plce1,Ppm1l,Ppp1r15a,Prkg1,RP23-158C15.10,RP23-355N5.6,RP23-390F4.1,RP23-468H22.7,RP24-82M14.1,RP24-93F20.12,Rassf7,Rpl7-ps7,Sap18,Sema4c,Slc25a41,Slc26a3,Slc43a3,Spata24,Stxbp4,Tekt1,Tie1,Tm9sf1,Tmco5,Topors,Trpt1,Tshz1,Ttll6,Uprt,Usp48,Utp23,Vdr,Zbbx,Zfp120,Zfp3,Zfp386,Zfp770,Zfp935,Zfp995,Zscan29</t>
        </is>
      </c>
      <c r="M30" t="inlineStr">
        <is>
          <t>[(0, 15), (0, 18), (1, 15), (1, 18), (2, 15), (2, 18), (3, 15), (3, 18), (4, 15), (4, 18), (5, 15), (5, 18), (6, 15), (6, 18), (7, 15), (7, 18), (8, 15), (8, 18), (9, 15), (10, 15), (10, 18), (11, 15), (11, 18), (12, 15), (12, 18), (13, 15), (13, 18), (14, 15), (14, 18), (16, 15), (16, 18), (17, 15), (17, 18), (19, 15), (19, 18), (20, 15), (20, 18), (21, 15), (21, 18), (22, 15), (22, 18), (23, 15), (23, 18), (24, 15), (24, 18), (25, 15), (25, 18), (26, 15), (26, 18), (27, 15), (27, 18), (28, 15), (28, 18), (29, 15), (29, 18), (30, 15), (30, 18), (31, 15), (31, 18), (32, 15), (32, 18), (33, 15), (33, 18), (34, 15), (34, 18), (35, 15), (35, 18), (36, 15), (36, 18)]</t>
        </is>
      </c>
      <c r="N30" t="n">
        <v>1932</v>
      </c>
      <c r="O30" t="n">
        <v>1</v>
      </c>
      <c r="P30" t="n">
        <v>0.9</v>
      </c>
      <c r="Q30" t="n">
        <v>3</v>
      </c>
      <c r="R30" t="n">
        <v>10000</v>
      </c>
      <c r="S30" t="inlineStr">
        <is>
          <t>03/03/2024, 14:29:43</t>
        </is>
      </c>
      <c r="T30" s="3">
        <f>hyperlink("https://spiral.technion.ac.il/results/MTAwMDA2Ng==/29/GOResultsPROCESS","link")</f>
        <v/>
      </c>
      <c r="U30" t="inlineStr">
        <is>
          <t>NO TERMS</t>
        </is>
      </c>
      <c r="V30" s="3">
        <f>hyperlink("https://spiral.technion.ac.il/results/MTAwMDA2Ng==/29/GOResultsFUNCTION","link")</f>
        <v/>
      </c>
      <c r="W30" t="inlineStr">
        <is>
          <t>['GO:0140110:transcription regulator activity (qval6.36E-1)', 'GO:0000981:DNA-binding transcription factor activity, RNA polymerase II-specific (qval3.33E-1)', 'GO:0003700:DNA-binding transcription factor activity (qval4.37E-1)', 'GO:0001012:RNA polymerase II regulatory region DNA binding (qval1E0)', 'GO:0000977:RNA polymerase II regulatory region sequence-specific DNA binding (qval8.62E-1)']</t>
        </is>
      </c>
      <c r="X30" s="3">
        <f>hyperlink("https://spiral.technion.ac.il/results/MTAwMDA2Ng==/29/GOResultsCOMPONENT","link")</f>
        <v/>
      </c>
      <c r="Y30" t="inlineStr">
        <is>
          <t>NO TERMS</t>
        </is>
      </c>
      <c r="Z30" t="inlineStr">
        <is>
          <t>[{0, 1, 2, 3, 4, 5, 6, 7, 8, 9, 10, 11, 12, 13, 14, 16, 17, 19, 20, 21, 22, 23, 24, 25, 26, 27, 28, 29, 30, 31, 32, 33, 34, 35, 36}, {18, 15}]</t>
        </is>
      </c>
    </row>
    <row r="31">
      <c r="A31" s="1" t="n">
        <v>30</v>
      </c>
      <c r="B31" t="n">
        <v>37560</v>
      </c>
      <c r="C31" t="n">
        <v>917</v>
      </c>
      <c r="D31" t="n">
        <v>37</v>
      </c>
      <c r="E31" t="n">
        <v>278</v>
      </c>
      <c r="F31" t="n">
        <v>900</v>
      </c>
      <c r="G31" t="n">
        <v>37</v>
      </c>
      <c r="H31" t="n">
        <v>1332</v>
      </c>
      <c r="I31" t="n">
        <v>69</v>
      </c>
      <c r="J31" s="2" t="n">
        <v>-428.9223039180384</v>
      </c>
      <c r="K31" t="n">
        <v>0.7272416979880799</v>
      </c>
      <c r="L31" t="inlineStr">
        <is>
          <t>1700012B09Rik,1700028J19Rik,1700052K11Rik,1810024B03Rik,2610042L04Rik,2900005J15Rik,2900076A07Rik,3110001I22Rik,3300002P13Rik,4930513N10Rik,4930520O04Rik,5031434O11Rik,6430573P05Rik,9530062K07Rik,A230001M10Rik,A2ml1,A730020E08Rik,A930005G22Rik,Actn4,Acvr1,Adal,Agpat2,Agrn,Alkbh6,Ankfn1,Ano2,Aoc1,Ap5z1,Apcdd1,Arglu1,Arhgap29,Arl6ip5,Arsa,Atmin,Atp13a1,Azin2,B230209E15Rik,BC004004,BC030343,Bmp4,Bricd5,Capn6,Casp12,Catsper1,Cbx3-ps6,Ccdc107,Ccdc124,Ccdc158,Ccdc183,Ccnf,Ccsap,Cd55,Chaf1b,Clic1,Clptm1,Cox19,Cpne2,Csf2rb,Cxcr1,Dchs1,Dhfr,Dis3l,Dkk2,Dnajb3,Dnajc25,Dnhd1,Dnmt3a,Dpp3,Dpy30,Drc3,Dusp4,Echdc3,Eci1,Eif1ad,Epb41l5,Eral1,Fam109a,Fam134c,Fam170b,Fam46c,Fbll1,Fbxo16,Fbxo42,Fkbp15,Flt3l,Foxn2,Fsip2,Galk1,Glcci1,Gm10051,Gm10312,Gm10421,Gm10709,Gm10923,Gm11369,Gm12793,Gm12806,Gm12857,Gm13460,Gm13921,Gm14245,Gm14336,Gm15157,Gm15212,Gm15432,Gm15513,Gm15556,Gm15568,Gm15776,Gm16364,Gm16463,Gm17709,Gm18014,Gm18849,Gm19200,Gm20390,Gm20515,Gm22003,Gm22129,Gm23680,Gm26448,Gm26644,Gm26776,Gm2756,Gm2788,Gm28926,Gm3002,Gm37097,Gm37311,Gm37805,Gm38274,Gm38309,Gm38329,Gm43432,Gm43751,Gm4430,Gm44435,Gm45177,Gm45216,Gm4525,Gm45447,Gm45786,Gm4819,Gm5136,Gm5829,Gm5904,Gm7516,Gm9105,Gm9762,Gm9825,Gmcl1,Gmnn,Gpc6,Gpkow,Gpr19,Gtf2a1l,Hcar2,Hck,Hmgb1-ps7,Hs6st1,Ikbkg,Il11ra1,Ino80dos,Irx3os,Itih5,Iyd,Kcna6,Kdm2a,Kif19a,Kif20b,Kiz,Lgi4,Lonp1,Lrp10,Lrrc47,Ly9,Lyar,Map3k13,Mdp1,Mfhas1,Mirg,Morc2b,Mrpl39,Msrb2,Naf1,Nans,Nck1,Nkpd1,Npc1l1,Nt5dc1,Oaz1-ps,Olfr1423,P2rx6,Paqr7,Pard6a,Parp3,Pcdhb8,Pcdhga11,Pfn1,Phf11c,Pigyl,Pla2g4e,Plcz1,Pmm1,Pop4,Ppfia1,Ppl,Ppp1r1b,Ppp1r2-ps2,Ppp1r8,Prr15,Ptcd1,Ptchd4,Pygb,RP23-103O7.2,RP23-203D1.3,RP23-203H20.5,RP23-335K20.1,RP23-403D16.3,RP23-429B12.3,RP23-434A12.5,Rfx1,Rmrp,Rnf43,Rp9,Rpl21-ps8,Rpl26-ps3,Rpl29,Rpl35-ps1,Rpl39l,Rprd2,Rps12-ps22,Rps6-ps1,Rybp-ps,Sarm1,Scrib,Shank3,Sidt1,Six1,Slc27a2,Slc2a1,Slc35e3,Slc9a4,Sox13,Spata31d1d,Stat2,Stpg1,Tagap,Tgif2,Thg1l,Tmem17,Tmem221,Tmem248,Trim52,Trp53i11,Tsc2,Ttc16,Tti2,Ttpa,Ubac2,Ube2g1,Ubxn11,Vps13a,Wdr46,Wdyhv1,Wrnip1,Zfp28,Zfp408,Zfp488,Zfp524,Zfp53,Zfp566,Zfp69,Zfp770,Zfp994,Zfyve26,Zmym3,Zzz3</t>
        </is>
      </c>
      <c r="M31" t="inlineStr">
        <is>
          <t>[(0, 31), (0, 33), (1, 31), (1, 33), (2, 31), (2, 33), (3, 31), (3, 33), (4, 31), (4, 33), (5, 31), (5, 33), (6, 31), (6, 33), (7, 31), (7, 33), (8, 31), (8, 33), (9, 31), (9, 33), (10, 31), (10, 33), (11, 31), (11, 33), (12, 31), (12, 33), (13, 31), (13, 33), (14, 31), (14, 33), (15, 31), (15, 33), (16, 31), (16, 33), (17, 31), (17, 33), (18, 31), (18, 33), (19, 31), (19, 33), (20, 31), (20, 33), (21, 31), (21, 33), (22, 31), (23, 31), (23, 33), (24, 31), (24, 33), (25, 31), (25, 33), (26, 31), (26, 33), (27, 31), (27, 33), (28, 31), (28, 33), (29, 31), (29, 33), (30, 31), (30, 33), (32, 31), (32, 33), (34, 31), (34, 33), (35, 31), (35, 33), (36, 31), (36, 33)]</t>
        </is>
      </c>
      <c r="N31" t="n">
        <v>734</v>
      </c>
      <c r="O31" t="n">
        <v>1</v>
      </c>
      <c r="P31" t="n">
        <v>0.9</v>
      </c>
      <c r="Q31" t="n">
        <v>3</v>
      </c>
      <c r="R31" t="n">
        <v>10000</v>
      </c>
      <c r="S31" t="inlineStr">
        <is>
          <t>03/03/2024, 14:30:01</t>
        </is>
      </c>
      <c r="T31" s="3">
        <f>hyperlink("https://spiral.technion.ac.il/results/MTAwMDA2Ng==/30/GOResultsPROCESS","link")</f>
        <v/>
      </c>
      <c r="U31" t="inlineStr">
        <is>
          <t>['GO:0035148:tube formation (qval1E0)', 'GO:0001843:neural tube closure (qval1E0)', 'GO:0060606:tube closure (qval1E0)', 'GO:0072193:ureter smooth muscle cell differentiation (qval1E0)', 'GO:0072199:regulation of mesenchymal cell proliferation involved in ureter development (qval1E0)', 'GO:0072095:regulation of branch elongation involved in ureteric bud branching (qval1E0)']</t>
        </is>
      </c>
      <c r="V31" s="3">
        <f>hyperlink("https://spiral.technion.ac.il/results/MTAwMDA2Ng==/30/GOResultsFUNCTION","link")</f>
        <v/>
      </c>
      <c r="W31" t="inlineStr">
        <is>
          <t>NO TERMS</t>
        </is>
      </c>
      <c r="X31" s="3">
        <f>hyperlink("https://spiral.technion.ac.il/results/MTAwMDA2Ng==/30/GOResultsCOMPONENT","link")</f>
        <v/>
      </c>
      <c r="Y31" t="inlineStr">
        <is>
          <t>NO TERMS</t>
        </is>
      </c>
      <c r="Z31" t="inlineStr">
        <is>
          <t>[{0, 1, 2, 3, 4, 5, 6, 7, 8, 9, 10, 11, 12, 13, 14, 15, 16, 17, 18, 19, 20, 21, 22, 23, 24, 25, 26, 27, 28, 29, 30, 32, 34, 35, 36}, {33, 31}]</t>
        </is>
      </c>
    </row>
    <row r="32">
      <c r="A32" s="1" t="n">
        <v>31</v>
      </c>
      <c r="B32" t="n">
        <v>37560</v>
      </c>
      <c r="C32" t="n">
        <v>917</v>
      </c>
      <c r="D32" t="n">
        <v>37</v>
      </c>
      <c r="E32" t="n">
        <v>156</v>
      </c>
      <c r="F32" t="n">
        <v>900</v>
      </c>
      <c r="G32" t="n">
        <v>37</v>
      </c>
      <c r="H32" t="n">
        <v>1332</v>
      </c>
      <c r="I32" t="n">
        <v>69</v>
      </c>
      <c r="J32" s="2" t="n">
        <v>-97.77108124401173</v>
      </c>
      <c r="K32" t="n">
        <v>0.7272416979880799</v>
      </c>
      <c r="L32" t="inlineStr">
        <is>
          <t>1700047A11Rik,1700086L19Rik,2310002F09Rik,2310058D17Rik,4930429D17Rik,A630052C17Rik,Aaas,Abcb6,Aldh3b2,Asb6,Asz1,Atp7b,Bmi1,C130089K02Rik,C2cd4a,Cd209a,Cd2ap,Ces1g,Chrnb4,Cndp2,Col1a2,Crb3,Csk,Cyp26c1,D430018E03Rik,Dhdh,Doc2b,Eif3j1,Ephb2,Exog,Fam103a1,Fam198b,Fam205a4,Fbxw4,Fndc3a,Fsip1,Gk,Glb1l,Gm10060,Gm10109,Gm10287,Gm12088,Gm12122,Gm13245,Gm13535,Gm13580,Gm14107,Gm14341,Gm14984,Gm15261,Gm15477,Gm15820,Gm16540,Gm17136,Gm17382,Gm20536,Gm20538,Gm20559,Gm22540,Gm22868,Gm23262,Gm23731,Gm23738,Gm26340,Gm26501,Gm26690,Gm26795,Gm34248,Gm36638.1,Gm37036,Gm37078,Gm37603,Gm37880,Gm38073,Gm38187,Gm43103,Gm43205,Gm43373,Gm43679,Gm43844,Gm44076,Gm44084,Gm44156,Gm44180,Gm45636,Gm45853,Gm5264,Gm6266,Gm6286,Gm6321,Gm7973,Gm816,Gm8281,Gm8343,Gm8574,Gm9135,Helb,Hmgb1-ps8,Hmgb3,Hnf1a,Hoxb8,Ifitm1,Insc,Isg20l2,Kcne4,Kctd6,Kif18a,Kirrel2,Lgals2,Lrrc7,Lrrk1,Med29,Mical1,Mlip,Mpl,Msrb1,Noc4l,Nsun6,Nup133,Olfr1300-ps1,Olfr1343-ps1,Olfr644,Olfr691,Pkdcc,Pon1,Prdm14,Ptpn12,RP23-359K10.9,RP23-427I4.2,RP24-308P8.1,RP24-490N11.3,Rhobtb2,Sgcz,Siah1b,Six2,Six5,Slc1a6,Slc35f5,St6galnac6,Tead3,Thoc6,Tmem68,Tnfrsf23,Trim17,Tslp,Tspan11,Usp12,Uty,Vmn2r110,Vmn2r29,Vwde,Wdr76,Yipf1,Zfp551,Zfp646,Zrsr1</t>
        </is>
      </c>
      <c r="M32" t="inlineStr">
        <is>
          <t>[(0, 1), (0, 29), (2, 29), (3, 1), (3, 29), (4, 1), (4, 29), (5, 1), (5, 29), (6, 1), (6, 29), (7, 1), (7, 29), (8, 1), (8, 29), (9, 1), (9, 29), (10, 1), (10, 29), (11, 1), (11, 29), (12, 1), (12, 29), (13, 1), (13, 29), (14, 1), (14, 29), (15, 1), (15, 29), (16, 1), (16, 29), (17, 1), (17, 29), (18, 1), (18, 29), (19, 1), (19, 29), (20, 1), (20, 29), (21, 1), (21, 29), (22, 1), (22, 29), (23, 1), (23, 29), (24, 1), (24, 29), (25, 1), (25, 29), (26, 1), (26, 29), (27, 1), (27, 29), (28, 1), (28, 29), (30, 1), (30, 29), (31, 1), (31, 29), (32, 1), (32, 29), (33, 1), (33, 29), (34, 1), (34, 29), (35, 1), (35, 29), (36, 1), (36, 29)]</t>
        </is>
      </c>
      <c r="N32" t="n">
        <v>1029</v>
      </c>
      <c r="O32" t="n">
        <v>0.75</v>
      </c>
      <c r="P32" t="n">
        <v>0.9</v>
      </c>
      <c r="Q32" t="n">
        <v>3</v>
      </c>
      <c r="R32" t="n">
        <v>10000</v>
      </c>
      <c r="S32" t="inlineStr">
        <is>
          <t>03/03/2024, 14:30:19</t>
        </is>
      </c>
      <c r="T32" s="3">
        <f>hyperlink("https://spiral.technion.ac.il/results/MTAwMDA2Ng==/31/GOResultsPROCESS","link")</f>
        <v/>
      </c>
      <c r="U32" t="inlineStr">
        <is>
          <t>['GO:0042997:negative regulation of Golgi to plasma membrane protein transport (qval1E0)', 'GO:0042996:regulation of Golgi to plasma membrane protein transport (qval1E0)']</t>
        </is>
      </c>
      <c r="V32" s="3">
        <f>hyperlink("https://spiral.technion.ac.il/results/MTAwMDA2Ng==/31/GOResultsFUNCTION","link")</f>
        <v/>
      </c>
      <c r="W32" t="inlineStr">
        <is>
          <t>NO TERMS</t>
        </is>
      </c>
      <c r="X32" s="3">
        <f>hyperlink("https://spiral.technion.ac.il/results/MTAwMDA2Ng==/31/GOResultsCOMPONENT","link")</f>
        <v/>
      </c>
      <c r="Y32" t="inlineStr">
        <is>
          <t>NO TERMS</t>
        </is>
      </c>
      <c r="Z32" t="inlineStr">
        <is>
          <t>[{0, 2, 3, 4, 5, 6, 7, 8, 9, 10, 11, 12, 13, 14, 15, 16, 17, 18, 19, 20, 21, 22, 23, 24, 25, 26, 27, 28, 30, 31, 32, 33, 34, 35, 36}, {1, 29}]</t>
        </is>
      </c>
    </row>
    <row r="33">
      <c r="A33" s="1" t="n">
        <v>32</v>
      </c>
      <c r="B33" t="n">
        <v>37560</v>
      </c>
      <c r="C33" t="n">
        <v>917</v>
      </c>
      <c r="D33" t="n">
        <v>37</v>
      </c>
      <c r="E33" t="n">
        <v>255</v>
      </c>
      <c r="F33" t="n">
        <v>900</v>
      </c>
      <c r="G33" t="n">
        <v>37</v>
      </c>
      <c r="H33" t="n">
        <v>1332</v>
      </c>
      <c r="I33" t="n">
        <v>69</v>
      </c>
      <c r="J33" s="2" t="n">
        <v>-336.9734405987735</v>
      </c>
      <c r="K33" t="n">
        <v>0.7272416979880799</v>
      </c>
      <c r="L33" t="inlineStr">
        <is>
          <t>1500002F19Rik,1700003F12Rik,1700088E04Rik,2810039B14Rik,4930523C07Rik,4933431E20Rik,4933440N22Rik,5430427O19Rik,6530403H02Rik,A730085K08Rik,A930017K11Rik,A930038B10Rik,Abca16,Abca4,Abca7,Acox3,Acpp,Ankrd12,Ankrd52,Antxr2,Ap4e1,Ap5s1,Arrdc4,Arsb,Ash1l,Aspg,Atp13a5,Atp5j,Atp8a2,Atp9b,Bahd1,Bc1-ps1,Bcl9,Bmpr1b,Bola1,Btf3l4,Cage1,Card6,Ccdc22,Ccdc9,Ccrl2,Cct5,Cd40,Cd52,Cdca7,Cebpg,Chac2,Chchd7,Chrnb3,Chst15,Cldn9,Clybl,Cog4,Ctf1,Ctnnbip1,D130019J16Rik,D7Ertd443e,Ddo,Dlg5,Ebf3,Eci1,Ecm2,Efcab12,Ehmt1,Erich2,Extl3,Ezr,Fam109a,Fam183b,Fam46c,Fbll1,Fbxo16,Foxp3,Galnt1,Gamt,Gbe1,Gcat,Gcnt4,Gdpd3,Gga2,Ghdc,Gm10171,Gm10232,Gm10237,Gm10250,Gm10778,Gm11408,Gm11604,Gm12383,Gm12435,Gm12444,Gm12738,Gm13231,Gm13246,Gm13321,Gm13624,Gm13916,Gm15432,Gm15988,Gm17199,Gm17541,Gm1947,Gm20515,Gm20632,Gm21781,Gm23731,Gm26530,Gm26718,Gm26829,Gm28266,Gm3654,Gm37773,Gm38274,Gm38300,Gm3933,Gm42574,Gm43791,Gm44829,Gm45835,Gm4925,Gm6689,Gm684,Gm8581,Gm9105,Gpd1l,Gpr162,Gramd1c,Gtf2f2,Gxylt1,H2-T-ps,Hars2,Hebp1,Hoxb3os,Idh3b,Il17rc,Ino80dos,Itih5,Kank3,Kcp,Kctd20,Kif19a,Klhl1,Lgi4,Lipt2,Ly9,Mcph1,Me2,Med25,Mfsd2a,Mgat4a,Mllt1,Moxd1,Mpzl2,Mrpl37,Mta3,Mttp,Muc19,Myh11,Myo5c,Nab2,Narfl,Nck1,Nip7,Nol3,Npffr1,Nrm,Ocel1,Olfr1423,Olfr922,Orc4,Parg,Pcdh18,Pkdrej,Plb1,Plekha1,Plekhf2,Plpp4,Pltp,Pnpla3,Polr2k-ps,Ppp1r1b,Ppp1r36,Prkcq,Prmt8,Prpf6,Psmd9,Psmg1,Ptchd1,Ptpdc1,RP23-254P23.2,RP23-58D1.3,RP24-347C6.6,RP24-460M18.2,RP24-502M22.1,Rab33b,Rad17,Rbm12b2,Rbm27,Rbm47,Rcor3,Rdh5,Rfx2,Rnf32,Rnu1a1,Rp2,Rpf1,Rpl31-ps14,Rpl31-ps6,Rpsa-ps9,S100a8,Scamp1,Scrg1,Sh3bgrl2,Sh3tc1,Slc25a13,Slc45a1,Slc6a20a,Slitrk5,Snhg8,Snord13,Snord17,Sntg2,Srrm4os,Ssc4d,St8sia4,Stard8,Sypl2,Tcaf2,Tfpi,Thpo,Tle3,Tmem106a,Tmem141,Tmem216,Tmem41a,Tmem41b,Tmem86a,Tmod1,Trim27,Trmt10b,Tspan4,Tubb4b-ps1,Txndc17,Unc50,Usp24,Uspl1,Vac14,Vapb,Vps13a,Vrk3,Zfp11,Zfp277,Zfp28,Zfp354c,Zfp784</t>
        </is>
      </c>
      <c r="M33" t="inlineStr">
        <is>
          <t>[(0, 22), (0, 31), (1, 22), (1, 31), (2, 22), (2, 31), (3, 22), (3, 31), (4, 22), (4, 31), (5, 22), (5, 31), (6, 22), (6, 31), (7, 22), (7, 31), (8, 22), (8, 31), (9, 22), (9, 31), (10, 22), (10, 31), (11, 22), (11, 31), (12, 22), (12, 31), (13, 22), (13, 31), (14, 22), (14, 31), (15, 22), (15, 31), (16, 22), (16, 31), (17, 22), (17, 31), (18, 22), (18, 31), (19, 22), (19, 31), (20, 22), (20, 31), (21, 22), (21, 31), (23, 22), (23, 31), (24, 22), (24, 31), (25, 22), (25, 31), (26, 22), (26, 31), (27, 22), (27, 31), (28, 22), (28, 31), (29, 22), (29, 31), (30, 22), (32, 22), (32, 31), (33, 22), (33, 31), (34, 22), (34, 31), (35, 22), (35, 31), (36, 22), (36, 31)]</t>
        </is>
      </c>
      <c r="N33" t="n">
        <v>1894</v>
      </c>
      <c r="O33" t="n">
        <v>1</v>
      </c>
      <c r="P33" t="n">
        <v>0.9</v>
      </c>
      <c r="Q33" t="n">
        <v>3</v>
      </c>
      <c r="R33" t="n">
        <v>10000</v>
      </c>
      <c r="S33" t="inlineStr">
        <is>
          <t>03/03/2024, 14:30:38</t>
        </is>
      </c>
      <c r="T33" s="3">
        <f>hyperlink("https://spiral.technion.ac.il/results/MTAwMDA2Ng==/32/GOResultsPROCESS","link")</f>
        <v/>
      </c>
      <c r="U33" t="inlineStr">
        <is>
          <t>['GO:0015914:phospholipid transport (qval1.74E-2)', 'GO:0015748:organophosphate ester transport (qval1.4E-1)', 'GO:0045332:phospholipid translocation (qval8.09E-1)', 'GO:0034204:lipid translocation (qval7.92E-1)', 'GO:0071827:plasma lipoprotein particle organization (qval9.14E-1)', 'GO:0071825:protein-lipid complex subunit organization (qval1E0)', 'GO:1903898:negative regulation of PERK-mediated unfolded protein response (qval1E0)', 'GO:0006869:lipid transport (qval1E0)', 'GO:0034377:plasma lipoprotein particle assembly (qval1E0)']</t>
        </is>
      </c>
      <c r="V33" s="3">
        <f>hyperlink("https://spiral.technion.ac.il/results/MTAwMDA2Ng==/32/GOResultsFUNCTION","link")</f>
        <v/>
      </c>
      <c r="W33" t="inlineStr">
        <is>
          <t>['GO:0005548:phospholipid transporter activity (qval2.78E-2)', 'GO:0005319:lipid transporter activity (qval1.24E-1)', 'GO:1904121:phosphatidylethanolamine transporter activity (qval1.48E-1)', 'GO:0008525:phosphatidylcholine transporter activity (qval4.07E-1)', 'GO:0017127:cholesterol transporter activity (qval7.88E-1)', 'GO:0120020:intermembrane cholesterol transfer activity (qval6.57E-1)', 'GO:0004622:lysophospholipase activity (qval6.52E-1)', 'GO:0120015:intermembrane sterol transfer activity (qval5.71E-1)']</t>
        </is>
      </c>
      <c r="X33" s="3">
        <f>hyperlink("https://spiral.technion.ac.il/results/MTAwMDA2Ng==/32/GOResultsCOMPONENT","link")</f>
        <v/>
      </c>
      <c r="Y33" t="inlineStr">
        <is>
          <t>NO TERMS</t>
        </is>
      </c>
      <c r="Z33" t="inlineStr">
        <is>
          <t>[{0, 1, 2, 3, 4, 5, 6, 7, 8, 9, 10, 11, 12, 13, 14, 15, 16, 17, 18, 19, 20, 21, 23, 24, 25, 26, 27, 28, 29, 30, 32, 33, 34, 35, 36}, {22, 31}]</t>
        </is>
      </c>
    </row>
    <row r="34">
      <c r="A34" s="1" t="n">
        <v>33</v>
      </c>
      <c r="B34" t="n">
        <v>37560</v>
      </c>
      <c r="C34" t="n">
        <v>917</v>
      </c>
      <c r="D34" t="n">
        <v>37</v>
      </c>
      <c r="E34" t="n">
        <v>212</v>
      </c>
      <c r="F34" t="n">
        <v>900</v>
      </c>
      <c r="G34" t="n">
        <v>37</v>
      </c>
      <c r="H34" t="n">
        <v>1332</v>
      </c>
      <c r="I34" t="n">
        <v>69</v>
      </c>
      <c r="J34" s="2" t="n">
        <v>-259.0578625416333</v>
      </c>
      <c r="K34" t="n">
        <v>0.7272416979880799</v>
      </c>
      <c r="L34" t="inlineStr">
        <is>
          <t>1110032A03Rik,1600002K03Rik,1700008O03Rik,1700011I03Rik,2010015M23Rik,2610042L04Rik,2700049A03Rik,2900089D17Rik,6430584L05Rik,9130221H12Rik,9530077C05Rik,AI837181,Abhd11,Actl6b,Ahnak2,Ahr,Aldh3a2,Ammecr1l,Anapc10,Ank1,Ankle1,Ankrd52,Apobec1,Arhgap29,Arhgef26,Ate1,Atp10a,Atp8b2,Azin2,B230206L02Rik,B230217O12Rik,B3gnt8,Bahd1,Bcas2,Bmf,Bola3,Ccdc74a,Ccdc91,Cdca7,Cdh6,Cep57,Cep70,Cfp,Chuk,Churc1,Cisd3,Clcn5,Cnot4,Cntn6,Cox19,Crtc1,D630030B08Rik,Dcaf4,Ddi2,Ddo,Derl2,Dis3l,Dok1,Dtnbp1,Dync1i2,Ebf3,Ebi3,Ehmt1,Elmo3,Fam122a,Fam133b,Fbxo27,Fem1b,Fosb,Frg1,Galnt6,Gch1,Gga2,Gm10155,Gm10416,Gm10478,Gm11443,Gm11604,Gm11966,Gm12389,Gm13169,Gm13757,Gm14053,Gm14245,Gm14296,Gm15530,Gm15642,Gm26448,Gm26956,Gm2877,Gm29326,Gm37200,Gm37773,Gm38309,Gm44677,Gm45446,Gm45871,Gm6136,Gm7628,Gm7763,Gm8539,Gm8823,Gm8858,Gm9923,Gpkow,Gpr156,Gstm4,Il17re,Jmjd6,Kcnip4,Kptn,Letm2,Lipf,Lnpk,Lrrc71,Ly75,Man2a1,Mcm7,Metap1d,Mettl21a,Mfsd2a,Mkrn2,Mocs1,Morc2b,Mtmr7,Myo5c,Naa20,Ndor1,Nolc1,Notumos,Nploc4,Ntmt1,Oplah,Oprm1,Orc4,Pars2,Pfdn2,Phf8,Pip5kl1,Pknox1,Plscr4,Pnn,Pnoc,Pole3,Pou3f2,Ppp1r42,Psmb6-ps,Ptges,Pyroxd2,RP23-134M7.3,RP23-203D1.3,RP24-175C20.18,Rab33b,Rarb,Rgs11,Rlbp1,Rmrp,Rnf213,Rnf24,Rnu1a1,Ror1,Rpl13a,Rpl22,Rplp0,Rps2-ps10,Rps26-ps1,Scn3b,Scyl3,Sema4f,Sept2,Sertad3,Sesn2,Sft2d3,Six5,Slc22a17,Slc38a4,Slc9a4,Snapc2,Sp8,Spata13,Sra1,Ss18,Syce2,Tagap,Tap2,Tchh,Tle3,Tmc3,Tmem216,Tnks1bp1,Tnnt2,Tram1,Tsen54,Tsn,Ttc16,Ttc17,Ttc9,Ttpa,Txndc17,Ubac2,Unc50,Vapb,Vps4a,Wnk2,Zbtb38,Zc2hc1c,Zfp11,Zfp113,Zfp263,Zfp354a,Zfp707,Zfp870</t>
        </is>
      </c>
      <c r="M34" t="inlineStr">
        <is>
          <t>[(0, 30), (0, 31), (1, 30), (1, 31), (2, 30), (2, 31), (3, 30), (3, 31), (4, 30), (4, 31), (5, 30), (5, 31), (6, 30), (6, 31), (7, 30), (7, 31), (8, 30), (8, 31), (9, 30), (9, 31), (10, 30), (10, 31), (11, 30), (11, 31), (12, 30), (12, 31), (13, 30), (13, 31), (14, 30), (14, 31), (15, 30), (15, 31), (16, 30), (16, 31), (17, 30), (17, 31), (18, 30), (18, 31), (19, 30), (19, 31), (20, 30), (20, 31), (21, 30), (21, 31), (22, 31), (23, 30), (23, 31), (24, 30), (24, 31), (25, 30), (25, 31), (26, 30), (26, 31), (27, 30), (27, 31), (28, 30), (28, 31), (29, 30), (29, 31), (32, 30), (32, 31), (33, 30), (33, 31), (34, 30), (34, 31), (35, 30), (35, 31), (36, 30), (36, 31)]</t>
        </is>
      </c>
      <c r="N34" t="n">
        <v>2028</v>
      </c>
      <c r="O34" t="n">
        <v>1</v>
      </c>
      <c r="P34" t="n">
        <v>0.9</v>
      </c>
      <c r="Q34" t="n">
        <v>3</v>
      </c>
      <c r="R34" t="n">
        <v>10000</v>
      </c>
      <c r="S34" t="inlineStr">
        <is>
          <t>03/03/2024, 14:30:56</t>
        </is>
      </c>
      <c r="T34" s="3">
        <f>hyperlink("https://spiral.technion.ac.il/results/MTAwMDA2Ng==/33/GOResultsPROCESS","link")</f>
        <v/>
      </c>
      <c r="U34" t="inlineStr">
        <is>
          <t>NO TERMS</t>
        </is>
      </c>
      <c r="V34" s="3">
        <f>hyperlink("https://spiral.technion.ac.il/results/MTAwMDA2Ng==/33/GOResultsFUNCTION","link")</f>
        <v/>
      </c>
      <c r="W34" t="inlineStr">
        <is>
          <t>NO TERMS</t>
        </is>
      </c>
      <c r="X34" s="3">
        <f>hyperlink("https://spiral.technion.ac.il/results/MTAwMDA2Ng==/33/GOResultsCOMPONENT","link")</f>
        <v/>
      </c>
      <c r="Y34" t="inlineStr">
        <is>
          <t>['GO:0044424:intracellular part (qval1.45E-2)', 'GO:0044464:cell part (qval7.19E-2)', 'GO:0043229:intracellular organelle (qval9.89E-2)', 'GO:0005634:nucleus (qval2E-1)', 'GO:0043226:organelle (qval1.83E-1)', 'GO:0043231:intracellular membrane-bounded organelle (qval2.1E-1)', 'GO:0043227:membrane-bounded organelle (qval2.74E-1)']</t>
        </is>
      </c>
      <c r="Z34" t="inlineStr">
        <is>
          <t>[{0, 1, 2, 3, 4, 5, 6, 7, 8, 9, 10, 11, 12, 13, 14, 15, 16, 17, 18, 19, 20, 21, 22, 23, 24, 25, 26, 27, 28, 29, 32, 33, 34, 35, 36}, {30, 31}]</t>
        </is>
      </c>
    </row>
    <row r="35">
      <c r="A35" s="1" t="n">
        <v>34</v>
      </c>
      <c r="B35" t="n">
        <v>37560</v>
      </c>
      <c r="C35" t="n">
        <v>917</v>
      </c>
      <c r="D35" t="n">
        <v>37</v>
      </c>
      <c r="E35" t="n">
        <v>210</v>
      </c>
      <c r="F35" t="n">
        <v>900</v>
      </c>
      <c r="G35" t="n">
        <v>37</v>
      </c>
      <c r="H35" t="n">
        <v>1332</v>
      </c>
      <c r="I35" t="n">
        <v>69</v>
      </c>
      <c r="J35" s="2" t="n">
        <v>-164.9095378760719</v>
      </c>
      <c r="K35" t="n">
        <v>0.7272416979880799</v>
      </c>
      <c r="L35" t="inlineStr">
        <is>
          <t>1110025M09Rik,1600014C10Rik,1700024J04Rik,1700026J14Rik,1700123M08Rik,2900011O08Rik,5033428I22Rik,5430416O09Rik,5430421F17Rik,9230109A22Rik,AA387200,Ahdc1,Alpk3,Als2cr12,Anapc4,Arl4a,Atp12a,B3galt1,Bambi,Batf3,Bbip1,Best2,C230035I16Rik,C630004L07Rik,CK137956,Ccdc137,Ccr5,Cdc42,Cops3,Cracr2a,Cys1,D330023K18Rik,Dcun1d4,Dph2,Dsc2,Eef1g,Efcc1,Enpp7,Esrp1,Fgf7,Fmn2,Foxd2,Foxl1,Gm10062,Gm10145,Gm10698,Gm11270,Gm11639,Gm11913,Gm12502,Gm12543,Gm12841,Gm12859,Gm12956,Gm12959,Gm13422,Gm13517,Gm14294,Gm14390,Gm14397,Gm14806,Gm15206,Gm16021,Gm16071,Gm16148,Gm16260,Gm16475,Gm16537,Gm16550,Gm17035,Gm17039,Gm17178,Gm1866,Gm2004,Gm2026,Gm22252,Gm23264,Gm23875,Gm24565,Gm25023,Gm25088,Gm25580,Gm26390,Gm26643,Gm26681,Gm2869,Gm28740,Gm28883,Gm29502,Gm31941,Gm37023,Gm37411,Gm37784,Gm37874,Gm42572,Gm42846,Gm42892,Gm42967,Gm43221,Gm43674,Gm44235,Gm44798,Gm45249,Gm45516,Gm45713,Gm45809,Gm5093,Gm527,Gm5380,Gm5611,Gm6308,Gm7027,Gm7091,Gm7482,Gm8099,Gm8325,Gm8463,Gm8738,Gm8840,Gm9097,Gm9299,Gstcd,H2-M5,Heatr5a,Hoxa7,Hpf1,Hsh2d,Hyal1,Ifi205,Ifit2,Il13ra2,Impdh1,Ints3,Irak3,Irs2,Kcnip1,Kcnj11,Lrrn4,Lsg1,Lss,Mcts1,Mia2,Mkrn2,Msh6,Msln,Nars2,Ncam1,Nifk,Nlrp1b,Nol4,Nos3,Nudt7,Olfr1079,Olfr1342,Olfr768,Ormdl2,Osbpl9,Osgepl1,Paqr6,Peg3,Ppnr,Ppp1r2-ps4,Ptgis,Pygl,RP23-316F10.2,RP23-442M18.6,RP23-6C18.6,RP24-115M13.2,RP24-490H13.8,RP24-87E7.2,Rnf103,Rpl13-ps3,Rpl14-ps1,Rpl23a-ps5,Rpl26-ps2,Rpl34-ps1,Rps11-ps1,Rufy2,Sar1a,Scp2-ps2,Scyl3,Serf1,Sfn,Slc22a3,Snora2b,Snord66,Snrnp35,Spata1,Spsb4,Steap3,Stra6l,Sufu,Tac2,Tap1,Tas1r3,Thap11,Tk1,Tm4sf5,Tmem184a,Trmt10a,Trp53rkb,Uckl1,Upp1,Usp44,Zbtb48,Zc3hc1,Zc4h2,Zfp174,Zfp9,Zfp93</t>
        </is>
      </c>
      <c r="M35" t="inlineStr">
        <is>
          <t>[(0, 7), (0, 34), (1, 7), (1, 34), (2, 7), (2, 34), (3, 7), (3, 34), (4, 7), (4, 34), (5, 7), (5, 34), (6, 7), (6, 34), (8, 7), (8, 34), (9, 7), (9, 34), (10, 7), (10, 34), (11, 7), (11, 34), (12, 7), (12, 34), (13, 7), (13, 34), (14, 7), (14, 34), (15, 7), (15, 34), (16, 7), (16, 34), (17, 7), (17, 34), (18, 7), (18, 34), (19, 7), (19, 34), (20, 7), (20, 34), (21, 7), (21, 34), (22, 7), (22, 34), (23, 7), (23, 34), (24, 7), (24, 34), (25, 7), (25, 34), (26, 7), (26, 34), (27, 7), (27, 34), (28, 7), (28, 34), (29, 7), (29, 34), (30, 7), (31, 7), (31, 34), (32, 7), (32, 34), (33, 7), (33, 34), (35, 7), (35, 34), (36, 7), (36, 34)]</t>
        </is>
      </c>
      <c r="N35" t="n">
        <v>1165</v>
      </c>
      <c r="O35" t="n">
        <v>0.75</v>
      </c>
      <c r="P35" t="n">
        <v>0.9</v>
      </c>
      <c r="Q35" t="n">
        <v>3</v>
      </c>
      <c r="R35" t="n">
        <v>10000</v>
      </c>
      <c r="S35" t="inlineStr">
        <is>
          <t>03/03/2024, 14:31:14</t>
        </is>
      </c>
      <c r="T35" s="3">
        <f>hyperlink("https://spiral.technion.ac.il/results/MTAwMDA2Ng==/34/GOResultsPROCESS","link")</f>
        <v/>
      </c>
      <c r="U35" t="inlineStr">
        <is>
          <t>['GO:0060501:positive regulation of epithelial cell proliferation involved in lung morphogenesis (qval1E0)']</t>
        </is>
      </c>
      <c r="V35" s="3">
        <f>hyperlink("https://spiral.technion.ac.il/results/MTAwMDA2Ng==/34/GOResultsFUNCTION","link")</f>
        <v/>
      </c>
      <c r="W35" t="inlineStr">
        <is>
          <t>['GO:0034618:arginine binding (qval1E0)', 'GO:0019206:nucleoside kinase activity (qval1E0)']</t>
        </is>
      </c>
      <c r="X35" s="3">
        <f>hyperlink("https://spiral.technion.ac.il/results/MTAwMDA2Ng==/34/GOResultsCOMPONENT","link")</f>
        <v/>
      </c>
      <c r="Y35" t="inlineStr">
        <is>
          <t>NO TERMS</t>
        </is>
      </c>
      <c r="Z35" t="inlineStr">
        <is>
          <t>[{0, 1, 2, 3, 4, 5, 6, 8, 9, 10, 11, 12, 13, 14, 15, 16, 17, 18, 19, 20, 21, 22, 23, 24, 25, 26, 27, 28, 29, 30, 31, 32, 33, 35, 36}, {34, 7}]</t>
        </is>
      </c>
    </row>
    <row r="36">
      <c r="A36" s="1" t="n">
        <v>35</v>
      </c>
      <c r="B36" t="n">
        <v>37560</v>
      </c>
      <c r="C36" t="n">
        <v>917</v>
      </c>
      <c r="D36" t="n">
        <v>37</v>
      </c>
      <c r="E36" t="n">
        <v>131</v>
      </c>
      <c r="F36" t="n">
        <v>900</v>
      </c>
      <c r="G36" t="n">
        <v>37</v>
      </c>
      <c r="H36" t="n">
        <v>1332</v>
      </c>
      <c r="I36" t="n">
        <v>69</v>
      </c>
      <c r="J36" s="2" t="n">
        <v>-117.9523013965357</v>
      </c>
      <c r="K36" t="n">
        <v>0.7272416979880799</v>
      </c>
      <c r="L36" t="inlineStr">
        <is>
          <t>1810062G17Rik,Acrv1,Ammecr1,Ap3b1,Arl10,Atcayos,B130006D01Rik,B230104I21Rik,Bin3,Brsk2,Ccr9,Cldnd1,Corin,Cryba2,Crybg3.1,Cyp2f2,Cyp4f18,Ddx11,E330021D16Rik,Ep300,Exph5,Fam169a,Fam71a,Fbxw4,Fsip1,Gfer,Gm10478,Gm10643,Gm11274,Gm11531,Gm11733,Gm11847,Gm12045,Gm13262,Gm14071,Gm14176,Gm14317,Gm15535,Gm15601,Gm15952,Gm16044,Gm16223,Gm18258,Gm20319,Gm20732,Gm22628,Gm22868,Gm23191,Gm24268,Gm26104,Gm26168,Gm28927,Gm28928,Gm31306,Gm3200,Gm37036,Gm37331,Gm37363,Gm37366,Gm37474,Gm37598,Gm37670,Gm37923,Gm38254,Gm38327,Gm4219,Gm42611,Gm42777,Gm43136,Gm43341,Gm43594,Gm43829,Gm43830,Gm44076,Gm45187,Gm45762,Gm5086,Gm7102,Gm7389,Gm8216,Gm9006,Gsdmd,Hcar1,Hist1h2an,Hsf1,Il7,Kntc1,Lrtm1,Mfsd7c,Mmp12,Mnd1-ps,Mon2,Ms4a7,Nedd9,Nelfb,Neurog1,Nup133,Olfr1152,Olfr1447,Olfr554,Olfr961,Pglyrp1,Prss56,Ptcd2,RP23-134L22.1,RP23-471H21.2,Rmi2,Rnu1b6,Rrbp1,Slc16a7,Slc5a4b,Spata19,Spatc1l,Tbx20,Tchhl1,Tfec,Tgm4,Tle2,Tmem109,Tmem200c,Tnfrsf23,Tomm20l,Trim14,Trp53i13,Wnt2b,Zbbx,Zfp275,Zfp74,Zfp989,Zfp991,Zfpm1</t>
        </is>
      </c>
      <c r="M36" t="inlineStr">
        <is>
          <t>[(0, 21), (0, 29), (1, 21), (1, 29), (2, 21), (2, 29), (3, 21), (3, 29), (4, 21), (4, 29), (5, 21), (5, 29), (6, 21), (6, 29), (7, 21), (7, 29), (8, 21), (8, 29), (9, 21), (10, 21), (10, 29), (11, 21), (11, 29), (12, 21), (12, 29), (13, 21), (13, 29), (14, 21), (14, 29), (15, 21), (15, 29), (16, 21), (16, 29), (17, 21), (17, 29), (18, 21), (18, 29), (19, 21), (19, 29), (20, 21), (20, 29), (22, 21), (22, 29), (23, 21), (23, 29), (24, 21), (24, 29), (25, 21), (25, 29), (26, 21), (26, 29), (27, 21), (27, 29), (28, 21), (28, 29), (30, 21), (30, 29), (31, 21), (31, 29), (32, 21), (32, 29), (33, 21), (33, 29), (34, 21), (34, 29), (35, 21), (35, 29), (36, 21), (36, 29)]</t>
        </is>
      </c>
      <c r="N36" t="n">
        <v>1963</v>
      </c>
      <c r="O36" t="n">
        <v>1</v>
      </c>
      <c r="P36" t="n">
        <v>0.9</v>
      </c>
      <c r="Q36" t="n">
        <v>3</v>
      </c>
      <c r="R36" t="n">
        <v>10000</v>
      </c>
      <c r="S36" t="inlineStr">
        <is>
          <t>03/03/2024, 14:31:31</t>
        </is>
      </c>
      <c r="T36" s="3">
        <f>hyperlink("https://spiral.technion.ac.il/results/MTAwMDA2Ng==/35/GOResultsPROCESS","link")</f>
        <v/>
      </c>
      <c r="U36" t="inlineStr">
        <is>
          <t>['GO:0003188:heart valve formation (qval1E0)']</t>
        </is>
      </c>
      <c r="V36" s="3">
        <f>hyperlink("https://spiral.technion.ac.il/results/MTAwMDA2Ng==/35/GOResultsFUNCTION","link")</f>
        <v/>
      </c>
      <c r="W36" t="inlineStr">
        <is>
          <t>['GO:0097677:STAT family protein binding (qval1E0)', 'GO:0001102:RNA polymerase II activating transcription factor binding (qval1E0)']</t>
        </is>
      </c>
      <c r="X36" s="3">
        <f>hyperlink("https://spiral.technion.ac.il/results/MTAwMDA2Ng==/35/GOResultsCOMPONENT","link")</f>
        <v/>
      </c>
      <c r="Y36" t="inlineStr">
        <is>
          <t>['GO:0000922:spindle pole (qval1E0)']</t>
        </is>
      </c>
      <c r="Z36" t="inlineStr">
        <is>
          <t>[{0, 1, 2, 3, 4, 5, 6, 7, 8, 9, 10, 11, 12, 13, 14, 15, 16, 17, 18, 19, 20, 22, 23, 24, 25, 26, 27, 28, 30, 31, 32, 33, 34, 35, 36}, {29, 21}]</t>
        </is>
      </c>
    </row>
    <row r="37">
      <c r="A37" s="1" t="n">
        <v>36</v>
      </c>
      <c r="B37" t="n">
        <v>37560</v>
      </c>
      <c r="C37" t="n">
        <v>917</v>
      </c>
      <c r="D37" t="n">
        <v>37</v>
      </c>
      <c r="E37" t="n">
        <v>133</v>
      </c>
      <c r="F37" t="n">
        <v>900</v>
      </c>
      <c r="G37" t="n">
        <v>37</v>
      </c>
      <c r="H37" t="n">
        <v>1332</v>
      </c>
      <c r="I37" t="n">
        <v>69</v>
      </c>
      <c r="J37" s="2" t="n">
        <v>-118.2573356769769</v>
      </c>
      <c r="K37" t="n">
        <v>0.7272416979880799</v>
      </c>
      <c r="L37" t="inlineStr">
        <is>
          <t>2810410L24Rik,5830417I10Rik,6230400D17Rik,Abcb7,Adrb1,Alk,Anks6,Apln,BC049352,Bach2os,Bhlha9,Ccdc177,Ccl19-ps3,Cdcp1,Clec14a,Cnnm2,Col6a6,Cpsf7,Cul4a,Dda1,Ddr2,Echdc2,F11r,Fer,Fndc8,Fras1,Glt8d2,Gm10043,Gm10359,Gm10636,Gm11448,Gm11803,Gm12461,Gm12543,Gm12684,Gm13791,Gm13977,Gm14071,Gm14288,Gm15192,Gm17530,Gm18584,Gm20655,Gm25279,Gm25563,Gm26168,Gm26711,Gm26901,Gm3164,Gm36388,Gm37446,Gm37626,Gm37629,Gm37759,Gm37842,Gm37844,Gm42526,Gm42548,Gm43138,Gm43327,Gm43338,Gm43648,Gm43843,Gm43919,Gm44053,Gm44812,Gm5086,Gm5445,Gm5473,Gm7336,Gm8342,Gm8652,Gm8976,Gm9817,Gng10,Hus1,Il17rb,Il4ra,Kif4,Lax1,Lsm7,Ly6k,Macc1,Mfap5,Msx2,Olfr1447,Olfr718-ps1,Olfr95,Pate2,Pcdhb8,Pcdhgc3,Pcsk4,Pmfbp1,Pmm2,Pym1,RP23-434A12.2,RP23-9F3.4,Rbm17,Rncr4,Rny1,Rpl21-ps15,Rpl9-ps5,Rps19-ps8,Rps27a-ps1,Rpsa-ps5,Rpusd3,Rsph14,Sat2,Scarf1,Sco1,Sgta,Shd,Slc2a7,Slc35a2,Slurp1,Snora35,Ss18l1,Stk26,Strn3,Tbx18,Thnsl2,Trim61,Trpm6,Tuba3b,Tulp2,Uprt,Uqcc3,Vasp,Vmo1,Wee2,Wnt11,Zbbx,Zbed4-ps1</t>
        </is>
      </c>
      <c r="M37" t="inlineStr">
        <is>
          <t>[(0, 15), (0, 21), (1, 15), (1, 21), (2, 15), (2, 21), (3, 15), (3, 21), (4, 15), (4, 21), (5, 15), (5, 21), (6, 15), (6, 21), (7, 15), (7, 21), (8, 15), (8, 21), (9, 15), (10, 15), (10, 21), (11, 15), (11, 21), (12, 15), (12, 21), (13, 15), (13, 21), (14, 15), (14, 21), (16, 15), (16, 21), (17, 15), (17, 21), (18, 15), (18, 21), (19, 15), (19, 21), (20, 15), (20, 21), (22, 15), (22, 21), (23, 15), (23, 21), (24, 15), (24, 21), (25, 15), (25, 21), (26, 15), (26, 21), (27, 15), (27, 21), (28, 15), (28, 21), (29, 15), (29, 21), (30, 15), (30, 21), (31, 15), (31, 21), (32, 15), (32, 21), (33, 15), (33, 21), (34, 15), (34, 21), (35, 15), (35, 21), (36, 15), (36, 21)]</t>
        </is>
      </c>
      <c r="N37" t="n">
        <v>2363</v>
      </c>
      <c r="O37" t="n">
        <v>1</v>
      </c>
      <c r="P37" t="n">
        <v>0.9</v>
      </c>
      <c r="Q37" t="n">
        <v>3</v>
      </c>
      <c r="R37" t="n">
        <v>10000</v>
      </c>
      <c r="S37" t="inlineStr">
        <is>
          <t>03/03/2024, 14:31:48</t>
        </is>
      </c>
      <c r="T37" s="3">
        <f>hyperlink("https://spiral.technion.ac.il/results/MTAwMDA2Ng==/36/GOResultsPROCESS","link")</f>
        <v/>
      </c>
      <c r="U37" t="inlineStr">
        <is>
          <t>['GO:0003416:endochondral bone growth (qval1E0)']</t>
        </is>
      </c>
      <c r="V37" s="3">
        <f>hyperlink("https://spiral.technion.ac.il/results/MTAwMDA2Ng==/36/GOResultsFUNCTION","link")</f>
        <v/>
      </c>
      <c r="W37" t="inlineStr">
        <is>
          <t>NO TERMS</t>
        </is>
      </c>
      <c r="X37" s="3">
        <f>hyperlink("https://spiral.technion.ac.il/results/MTAwMDA2Ng==/36/GOResultsCOMPONENT","link")</f>
        <v/>
      </c>
      <c r="Y37" t="inlineStr">
        <is>
          <t>NO TERMS</t>
        </is>
      </c>
      <c r="Z37" t="inlineStr">
        <is>
          <t>[{0, 1, 2, 3, 4, 5, 6, 7, 8, 9, 10, 11, 12, 13, 14, 16, 17, 18, 19, 20, 22, 23, 24, 25, 26, 27, 28, 29, 30, 31, 32, 33, 34, 35, 36}, {21, 15}]</t>
        </is>
      </c>
    </row>
    <row r="38">
      <c r="A38" s="1" t="n">
        <v>37</v>
      </c>
      <c r="B38" t="n">
        <v>37560</v>
      </c>
      <c r="C38" t="n">
        <v>917</v>
      </c>
      <c r="D38" t="n">
        <v>37</v>
      </c>
      <c r="E38" t="n">
        <v>140</v>
      </c>
      <c r="F38" t="n">
        <v>900</v>
      </c>
      <c r="G38" t="n">
        <v>37</v>
      </c>
      <c r="H38" t="n">
        <v>1332</v>
      </c>
      <c r="I38" t="n">
        <v>69</v>
      </c>
      <c r="J38" s="2" t="n">
        <v>-123.7642031831286</v>
      </c>
      <c r="K38" t="n">
        <v>0.7272416979880799</v>
      </c>
      <c r="L38" t="inlineStr">
        <is>
          <t>1110038B12Rik,1700024G13Rik,1700066M21Rik,2010320O07Rik,3830408C21Rik,4930415F15Rik,4933409D19Rik,4933421O10Rik,5430405H02Rik,5430421F17Rik,A630033H20Rik,Adam12,Agk,Alpk3,Apoh,Arhgef10l,Casr,Ccdc103,Ccl19-ps3,Cdh17,Cenpl,Cfap61,Cgref1,Clec1b,Clec9a,Cngb3,Col24a1,Crip3,Cyp4f15,Ddr2,Dmgdh,Dsc2,Epha6,Esrp1,Fam64a,Fan1,Fcgrt,Fdx1l,Fgf7,Fras1,Fxyd2,Gm11426,Gm12109,Gm12219,Gm12461,Gm12543,Gm12956,Gm13641,Gm15067,Gm15364,Gm15571,Gm15573,Gm15952,Gm17275,Gm17509,Gm19514,Gm20319,Gm22625,Gm23264,Gm25776,Gm26879,Gm27005,Gm29054,Gm29361,Gm37160,Gm37255,Gm38142,Gm38269,Gm42727,Gm42748,Gm43138,Gm43338,Gm43750,Gm44053,Gm44235,Gm4425,Gm45209,Gm45499,Gm45762,Gm4908,Gm5118,Gm527,Gm5456,Gm7565,Gm8216,Gm9252,Gnai3,Gng8,Gpn3,Gpsm1,Grk1,Hacd4,Hyls1,Ispd,Itgam,Kif11,Krtap3-2,Krtcap2,Lrrn4,Mccc1,Mfsd7c,Mpo,Mrps31,Olfml2a,Olfr1473-ps1,Olfr733,Paqr6,Pde6b,Pdia5,Phldb2,Pla2g2c,Ptger1,Ptgis,Pycr1,RP23-156N5.2,RP23-158C15.6,RP23-186B12.2,RP23-64B8.5,RP23-99K2.5,RP24-462H23.1,RP24-76M8.3,Rhobtb1,Rpl23a-ps3,Rpl31-ps7,Rrad,Serpinb9c,Skp2,Slc28a3,Snord66,Snord7,Sox6,Tacc1,Timm10b,Tmem259,Tmie,Trim43a,Tssk4,Zfp617,Zfp715,Zswim4</t>
        </is>
      </c>
      <c r="M38" t="inlineStr">
        <is>
          <t>[(0, 21), (0, 34), (1, 21), (1, 34), (2, 21), (2, 34), (3, 21), (3, 34), (4, 21), (4, 34), (5, 21), (5, 34), (6, 21), (6, 34), (7, 21), (7, 34), (8, 21), (8, 34), (9, 21), (9, 34), (10, 21), (10, 34), (11, 21), (11, 34), (12, 21), (12, 34), (13, 21), (13, 34), (14, 21), (14, 34), (15, 21), (15, 34), (16, 21), (16, 34), (17, 21), (17, 34), (18, 21), (18, 34), (19, 21), (19, 34), (20, 21), (20, 34), (22, 21), (22, 34), (23, 21), (23, 34), (24, 21), (24, 34), (25, 21), (25, 34), (26, 21), (26, 34), (27, 21), (27, 34), (28, 21), (28, 34), (29, 21), (29, 34), (30, 21), (30, 34), (31, 21), (32, 21), (32, 34), (33, 21), (33, 34), (35, 21), (35, 34), (36, 21), (36, 34)]</t>
        </is>
      </c>
      <c r="N38" t="n">
        <v>2222</v>
      </c>
      <c r="O38" t="n">
        <v>1</v>
      </c>
      <c r="P38" t="n">
        <v>0.9</v>
      </c>
      <c r="Q38" t="n">
        <v>3</v>
      </c>
      <c r="R38" t="n">
        <v>10000</v>
      </c>
      <c r="S38" t="inlineStr">
        <is>
          <t>03/03/2024, 14:32:06</t>
        </is>
      </c>
      <c r="T38" s="3">
        <f>hyperlink("https://spiral.technion.ac.il/results/MTAwMDA2Ng==/37/GOResultsPROCESS","link")</f>
        <v/>
      </c>
      <c r="U38" t="inlineStr">
        <is>
          <t>NO TERMS</t>
        </is>
      </c>
      <c r="V38" s="3">
        <f>hyperlink("https://spiral.technion.ac.il/results/MTAwMDA2Ng==/37/GOResultsFUNCTION","link")</f>
        <v/>
      </c>
      <c r="W38" t="inlineStr">
        <is>
          <t>NO TERMS</t>
        </is>
      </c>
      <c r="X38" s="3">
        <f>hyperlink("https://spiral.technion.ac.il/results/MTAwMDA2Ng==/37/GOResultsCOMPONENT","link")</f>
        <v/>
      </c>
      <c r="Y38" t="inlineStr">
        <is>
          <t>['GO:0042721:TIM22 mitochondrial import inner membrane insertion complex (qval9.79E-2)']</t>
        </is>
      </c>
      <c r="Z38" t="inlineStr">
        <is>
          <t>[{0, 1, 2, 3, 4, 5, 6, 7, 8, 9, 10, 11, 12, 13, 14, 15, 16, 17, 18, 19, 20, 22, 23, 24, 25, 26, 27, 28, 29, 30, 31, 32, 33, 35, 36}, {34, 21}]</t>
        </is>
      </c>
    </row>
    <row r="39">
      <c r="A39" s="1" t="n">
        <v>38</v>
      </c>
      <c r="B39" t="n">
        <v>37560</v>
      </c>
      <c r="C39" t="n">
        <v>917</v>
      </c>
      <c r="D39" t="n">
        <v>37</v>
      </c>
      <c r="E39" t="n">
        <v>149</v>
      </c>
      <c r="F39" t="n">
        <v>900</v>
      </c>
      <c r="G39" t="n">
        <v>37</v>
      </c>
      <c r="H39" t="n">
        <v>1332</v>
      </c>
      <c r="I39" t="n">
        <v>69</v>
      </c>
      <c r="J39" s="2" t="n">
        <v>-138.4971634480744</v>
      </c>
      <c r="K39" t="n">
        <v>0.7272416979880799</v>
      </c>
      <c r="L39" t="inlineStr">
        <is>
          <t>1700057G04Rik,1700067K01Rik,1810059H22Rik,2510017J16Rik,3000002C10Rik,3930402G23Rik,4930438A08Rik,A730082K24Rik,A930028O11Rik,AW121686,Ace3,Acmsd,Adam19,Afmid,Avpr1b,B930036N10Rik,BC065397,Bpifb6,C530044C16Rik,Catsper3,Cldn14,Cldn18,Cnot6l,Col4a4,Cpa5,Dcn,Dcp1b,Dnajb7,Dyrk4,E030013I19Rik,E230016K23Rik,Fam46d,Fam50b,Fat4,Fbrs,Fpr2,Gart,Gimap4,Gimap9,Gm10209,Gm10233,Gm11480,Gm11821,Gm12024,Gm12070,Gm12944,Gm13198,Gm1335,Gm13619,Gm14752,Gm14822,Gm14908,Gm15223,Gm15454,Gm15766,Gm16049,Gm16326,Gm17909,Gm18646,Gm18913,Gm19140,Gm19931,Gm20371,Gm20467,Gm23649,Gm26328,Gm26558,Gm26585,Gm26781,Gm26852,Gm29100,Gm29502,Gm36955,Gm37304,Gm37482,Gm37519,Gm37768,Gm37890,Gm37983,Gm42500,Gm42551,Gm43126,Gm43300,Gm43311,Gm43361,Gm43436,Gm43484,Gm43496,Gm43784,Gm44414,Gm44649,Gm45003,Gm45178,Gm45265,Gm4593,Gm4756,Gm4767,Gm6182,Gm6195,Gm7258,Gm7451,Gm8935,Gm9120,Gm9729,Grk4,Gtse1,H1fnt,Hdac11,Htr2a,Kdm3b,Knl1,Mmadhc,Mrpl12,Msc,Napsa,Ncapd2,Nfam1,Npm2,Olfr1039,Olfr1174-ps,Olfr1402,Olfr190,Olfr366,Olfr460,Pla2g4a,Plbd1,Pola2,Pou4f1,Pusl1,RP23-400G18.1,RP23-442M18.8,RP24-181E5.5,RP24-222M1.1,RP24-226N22.1,RP24-300B21.2,Rbm31y,Rfxank,Rnase6,Rpl31-ps4,Secisbp2l,Slc16a3,Slc25a30,Slc35d2,Slco1b2,St7,Tigd3,Tusc5,Veph1,Zscan2</t>
        </is>
      </c>
      <c r="M39" t="inlineStr">
        <is>
          <t>[(0, 9), (0, 32), (1, 9), (1, 32), (2, 9), (2, 32), (3, 9), (3, 32), (4, 9), (4, 32), (5, 9), (5, 32), (6, 9), (6, 32), (7, 9), (7, 32), (8, 9), (8, 32), (10, 9), (10, 32), (11, 9), (11, 32), (12, 9), (12, 32), (13, 9), (13, 32), (14, 9), (14, 32), (15, 9), (15, 32), (16, 9), (16, 32), (17, 9), (17, 32), (18, 9), (18, 32), (19, 9), (19, 32), (20, 9), (20, 32), (21, 9), (21, 32), (22, 9), (22, 32), (23, 9), (23, 32), (24, 9), (24, 32), (25, 9), (25, 32), (26, 9), (26, 32), (27, 9), (27, 32), (28, 9), (28, 32), (29, 9), (29, 32), (30, 9), (30, 32), (31, 9), (31, 32), (33, 9), (33, 32), (34, 9), (34, 32), (35, 9), (35, 32), (36, 9)]</t>
        </is>
      </c>
      <c r="N39" t="n">
        <v>1332</v>
      </c>
      <c r="O39" t="n">
        <v>1</v>
      </c>
      <c r="P39" t="n">
        <v>0.9</v>
      </c>
      <c r="Q39" t="n">
        <v>3</v>
      </c>
      <c r="R39" t="n">
        <v>10000</v>
      </c>
      <c r="S39" t="inlineStr">
        <is>
          <t>03/03/2024, 14:32:25</t>
        </is>
      </c>
      <c r="T39" s="3">
        <f>hyperlink("https://spiral.technion.ac.il/results/MTAwMDA2Ng==/38/GOResultsPROCESS","link")</f>
        <v/>
      </c>
      <c r="U39" t="inlineStr">
        <is>
          <t>['GO:0010513:positive regulation of phosphatidylinositol biosynthetic process (qval1E0)', 'GO:0006569:tryptophan catabolic process (qval1E0)', 'GO:0042436:indole-containing compound catabolic process (qval1E0)', 'GO:0046218:indolalkylamine catabolic process (qval1E0)', 'GO:0010511:regulation of phosphatidylinositol biosynthetic process (qval8.07E-1)', 'GO:0006568:tryptophan metabolic process (qval1E0)', 'GO:0006586:indolalkylamine metabolic process (qval1E0)', 'GO:0071073:positive regulation of phospholipid biosynthetic process (qval1E0)', 'GO:0042402:cellular biogenic amine catabolic process (qval1E0)', 'GO:0009310:amine catabolic process (qval1E0)']</t>
        </is>
      </c>
      <c r="V39" s="3">
        <f>hyperlink("https://spiral.technion.ac.il/results/MTAwMDA2Ng==/38/GOResultsFUNCTION","link")</f>
        <v/>
      </c>
      <c r="W39" t="inlineStr">
        <is>
          <t>NO TERMS</t>
        </is>
      </c>
      <c r="X39" s="3">
        <f>hyperlink("https://spiral.technion.ac.il/results/MTAwMDA2Ng==/38/GOResultsCOMPONENT","link")</f>
        <v/>
      </c>
      <c r="Y39" t="inlineStr">
        <is>
          <t>NO TERMS</t>
        </is>
      </c>
      <c r="Z39" t="inlineStr">
        <is>
          <t>[{0, 1, 2, 3, 4, 5, 6, 7, 8, 10, 11, 12, 13, 14, 15, 16, 17, 18, 19, 20, 21, 22, 23, 24, 25, 26, 27, 28, 29, 30, 31, 33, 34, 35, 36}, {32, 9}]</t>
        </is>
      </c>
    </row>
    <row r="40">
      <c r="A40" s="1" t="n">
        <v>39</v>
      </c>
      <c r="B40" t="n">
        <v>37560</v>
      </c>
      <c r="C40" t="n">
        <v>917</v>
      </c>
      <c r="D40" t="n">
        <v>37</v>
      </c>
      <c r="E40" t="n">
        <v>129</v>
      </c>
      <c r="F40" t="n">
        <v>900</v>
      </c>
      <c r="G40" t="n">
        <v>37</v>
      </c>
      <c r="H40" t="n">
        <v>1332</v>
      </c>
      <c r="I40" t="n">
        <v>68</v>
      </c>
      <c r="J40" s="2" t="n">
        <v>-92.02704392343298</v>
      </c>
      <c r="K40" t="n">
        <v>0.7273095893457786</v>
      </c>
      <c r="L40" t="inlineStr">
        <is>
          <t>2010110K18Rik,2310016G11Rik,4930509K18Rik,9330118I20Rik,A430046D13Rik,A530083M17Rik,A630023P12Rik,AV039307,Adgra3,Aicda,Aldh16a1,Aldh3b1,Ap2b1,Arsi,Avpr1a,B230206I08Rik,Becn1,Camkmt,Cd44,Chic2,Coro1b,Cpn1,Ddx31,Ddx47,Dhtkd1,Dnmt3l,Duoxa2,Eif2ak3,F8,Foxl2,Frk,Gemin7,Gltscr1l,Gm10288,Gm10481,Gm10634,Gm12920,Gm13502,Gm13666,Gm13880,Gm14327,Gm14441,Gm14688,Gm14769,Gm15387,Gm15616,Gm15772,Gm15816,Gm16279,Gm16754,Gm22130,Gm22767,Gm23116,Gm23148,Gm23313,Gm23407,Gm23883,Gm23922,Gm24121,Gm25088,Gm25129,Gm25156,Gm25563,Gm25937,Gm26531,Gm26647,Gm29019,Gm29666,Gm36858,Gm38104,Gm38313,Gm42636,Gm42892,Gm42979,Gm43674,Gm43823,Gm44279,Gm4609,Gm4887,Gm5578,Gm6457,Gm6733,Gm7155,Gm7600,Gm7722,Gm7967,Gm8093,Hps3,Ighg2c,Lamc3,Lss,Mettl21b,Mier3,Mrpl53,Myo1d,Ndel1,Ndst2,Nhlrc2,Olfr1019,Pate2,Pcdhga5,Pklr,Pou4f2,Ppp1r2-ps4,RP23-398F20.1,RP23-6C18.6,RP23-9F3.4,RP24-428L4.2,Rhov,Rpl7-ps7,Rpl9-ps5,Rps12-ps20,Rsph14,Ryk,Sema6a,Sgcg,Slc10a3,Snora23,Snord118,Snord49b,Sptlc1,Tm9sf1,Trpc3,Trpm7,Ube2nl,Ush2a,Usp17le,Zfp41,Zfp957</t>
        </is>
      </c>
      <c r="M40" t="inlineStr">
        <is>
          <t>[(0, 7), (0, 15), (1, 7), (1, 15), (2, 7), (2, 15), (3, 7), (3, 15), (4, 7), (4, 15), (5, 7), (5, 15), (6, 7), (6, 15), (8, 7), (8, 15), (9, 7), (9, 15), (10, 7), (10, 15), (11, 7), (11, 15), (12, 7), (12, 15), (13, 7), (13, 15), (14, 7), (14, 15), (16, 7), (16, 15), (17, 7), (17, 15), (18, 7), (18, 15), (19, 7), (19, 15), (20, 7), (20, 15), (21, 15), (22, 7), (22, 15), (23, 7), (23, 15), (24, 7), (24, 15), (25, 7), (25, 15), (26, 7), (26, 15), (27, 7), (27, 15), (28, 7), (28, 15), (29, 7), (29, 15), (30, 7), (30, 15), (31, 7), (31, 15), (32, 7), (32, 15), (33, 7), (34, 7), (34, 15), (35, 7), (35, 15), (36, 7), (36, 15)]</t>
        </is>
      </c>
      <c r="N40" t="n">
        <v>2133</v>
      </c>
      <c r="O40" t="n">
        <v>1</v>
      </c>
      <c r="P40" t="n">
        <v>0.9</v>
      </c>
      <c r="Q40" t="n">
        <v>3</v>
      </c>
      <c r="R40" t="n">
        <v>10000</v>
      </c>
      <c r="S40" t="inlineStr">
        <is>
          <t>03/03/2024, 14:32:43</t>
        </is>
      </c>
      <c r="T40" s="3">
        <f>hyperlink("https://spiral.technion.ac.il/results/MTAwMDA2Ng==/39/GOResultsPROCESS","link")</f>
        <v/>
      </c>
      <c r="U40" t="inlineStr">
        <is>
          <t>['GO:2000392:regulation of lamellipodium morphogenesis (qval1E0)', 'GO:0030516:regulation of axon extension (qval1E0)', 'GO:1902667:regulation of axon guidance (qval1E0)', 'GO:0061387:regulation of extent of cell growth (qval1E0)', 'GO:0050922:negative regulation of chemotaxis (qval1E0)']</t>
        </is>
      </c>
      <c r="V40" s="3">
        <f>hyperlink("https://spiral.technion.ac.il/results/MTAwMDA2Ng==/39/GOResultsFUNCTION","link")</f>
        <v/>
      </c>
      <c r="W40" t="inlineStr">
        <is>
          <t>['GO:0016903:oxidoreductase activity, acting on the aldehyde or oxo group of donors (qval1E0)']</t>
        </is>
      </c>
      <c r="X40" s="3">
        <f>hyperlink("https://spiral.technion.ac.il/results/MTAwMDA2Ng==/39/GOResultsCOMPONENT","link")</f>
        <v/>
      </c>
      <c r="Y40" t="inlineStr">
        <is>
          <t>['GO:0031252:cell leading edge (qval1E0)']</t>
        </is>
      </c>
      <c r="Z40" t="inlineStr">
        <is>
          <t>[{0, 1, 2, 3, 4, 5, 6, 8, 9, 10, 11, 12, 13, 14, 16, 17, 18, 19, 20, 21, 22, 23, 24, 25, 26, 27, 28, 29, 30, 31, 32, 33, 34, 35, 36}, {15, 7}]</t>
        </is>
      </c>
    </row>
    <row r="41">
      <c r="A41" s="1" t="n">
        <v>40</v>
      </c>
      <c r="B41" t="n">
        <v>37560</v>
      </c>
      <c r="C41" t="n">
        <v>917</v>
      </c>
      <c r="D41" t="n">
        <v>37</v>
      </c>
      <c r="E41" t="n">
        <v>141</v>
      </c>
      <c r="F41" t="n">
        <v>900</v>
      </c>
      <c r="G41" t="n">
        <v>37</v>
      </c>
      <c r="H41" t="n">
        <v>1332</v>
      </c>
      <c r="I41" t="n">
        <v>67</v>
      </c>
      <c r="J41" s="2" t="n">
        <v>-110.8783784799597</v>
      </c>
      <c r="K41" t="n">
        <v>0.7275258272808321</v>
      </c>
      <c r="L41" t="inlineStr">
        <is>
          <t>1110002O04Rik,1700020N01Rik,1700084J12Rik,1700109H08Rik,4933402D24Rik,6330415B21Rik,Aldh8a1,Anxa9,Aqp7,Asb14,Asgr1,C230085N15Rik,Ccdc90b,Cct3-ps1,Cd200r1,Ckb-ps1,Crabp2,Crlf3,Dancr,E130208F15Rik,E2f8,Eya2,Fig4,Foxa1,Frem3,Gm10327,Gm10334,Gm10459,Gm11271,Gm11835,Gm11965,Gm12258,Gm12900,Gm14138,Gm14745,Gm14827,Gm15197,Gm15426,Gm15610,Gm16547,Gm16861,Gm17748,Gm19807,Gm22306,Gm22805,Gm25449,Gm25646,Gm29228,Gm2974,Gm37647,Gm38259,Gm42444,Gm43061,Gm43264,Gm43310,Gm43508,Gm43726,Gm43826,Gm43840,Gm43879,Gm44227,Gm44229,Gm44902,Gm45804,Gm4825,Gm5746,Gm5841,Gm6230,Gm6462,Gm6483,Gm6621,Gm6967,Gm8127,Gm8430,Gm8482,Gm9867,Gp6,Grip2,Gucd1,Itgam.1,Large2,Mettl26,Mir186,Mir877,Mroh8,Muc6,Myc,Myo3b,Ncmap,Nupr1l,Nxph4,Olfr1042,Olfr1079,Olfr1231,Olfr1291-ps1,Olfr352,Olfr624,Parp10,Patl2,Pax9,Pdgfrl,Pkp3,Poll,Pou3f2,Ppp4r1l-ps,Prdx6-ps2,Prkcz2,Prl,Prrg3,Pstpip2,Ptges2,RP23-358M4.7,RP23-430F12.1,RP23-463P4.2,Raet1e,Rbms2,Rpl10l,Rpl9-ps8,Rpsa-ps3,Rrm2,Sec31a,Shisa3,Slc35a3,Spint1,Styxl1,Sucnr1,Synpo2l,T2,Taok1,Themis,Tmprss11a,Trdc,Trim39,Trmo,Xpnpep3,Zfp965,Zfp988,Zfy1,mt-Tf,n-R5s162,n-R5s56</t>
        </is>
      </c>
      <c r="M41" t="inlineStr">
        <is>
          <t>[(0, 10), (0, 23), (1, 23), (2, 10), (2, 23), (3, 10), (3, 23), (4, 10), (4, 23), (5, 10), (5, 23), (6, 10), (6, 23), (7, 10), (7, 23), (8, 10), (8, 23), (9, 10), (9, 23), (11, 10), (11, 23), (12, 10), (12, 23), (13, 10), (13, 23), (14, 10), (14, 23), (15, 10), (15, 23), (16, 10), (16, 23), (17, 10), (17, 23), (18, 10), (18, 23), (19, 10), (19, 23), (20, 10), (20, 23), (21, 10), (21, 23), (22, 10), (22, 23), (24, 10), (24, 23), (25, 10), (25, 23), (26, 10), (26, 23), (27, 10), (27, 23), (28, 10), (28, 23), (29, 23), (30, 10), (30, 23), (31, 10), (31, 23), (32, 10), (32, 23), (33, 10), (33, 23), (34, 10), (35, 10), (35, 23), (36, 10), (36, 23)]</t>
        </is>
      </c>
      <c r="N41" t="n">
        <v>217</v>
      </c>
      <c r="O41" t="n">
        <v>1</v>
      </c>
      <c r="P41" t="n">
        <v>0.9</v>
      </c>
      <c r="Q41" t="n">
        <v>3</v>
      </c>
      <c r="R41" t="n">
        <v>10000</v>
      </c>
      <c r="S41" t="inlineStr">
        <is>
          <t>03/03/2024, 14:33:01</t>
        </is>
      </c>
      <c r="T41" s="3">
        <f>hyperlink("https://spiral.technion.ac.il/results/MTAwMDA2Ng==/40/GOResultsPROCESS","link")</f>
        <v/>
      </c>
      <c r="U41" t="inlineStr">
        <is>
          <t>NO TERMS</t>
        </is>
      </c>
      <c r="V41" s="3">
        <f>hyperlink("https://spiral.technion.ac.il/results/MTAwMDA2Ng==/40/GOResultsFUNCTION","link")</f>
        <v/>
      </c>
      <c r="W41" t="inlineStr">
        <is>
          <t>NO TERMS</t>
        </is>
      </c>
      <c r="X41" s="3">
        <f>hyperlink("https://spiral.technion.ac.il/results/MTAwMDA2Ng==/40/GOResultsCOMPONENT","link")</f>
        <v/>
      </c>
      <c r="Y41" t="inlineStr">
        <is>
          <t>NO TERMS</t>
        </is>
      </c>
      <c r="Z41" t="inlineStr">
        <is>
          <t>[{0, 1, 2, 3, 4, 5, 6, 7, 8, 9, 11, 12, 13, 14, 15, 16, 17, 18, 19, 20, 21, 22, 24, 25, 26, 27, 28, 29, 30, 31, 32, 33, 34, 35, 36}, {10, 23}]</t>
        </is>
      </c>
    </row>
    <row r="42">
      <c r="A42" s="1" t="n">
        <v>41</v>
      </c>
      <c r="B42" t="n">
        <v>37560</v>
      </c>
      <c r="C42" t="n">
        <v>917</v>
      </c>
      <c r="D42" t="n">
        <v>37</v>
      </c>
      <c r="E42" t="n">
        <v>245</v>
      </c>
      <c r="F42" t="n">
        <v>890</v>
      </c>
      <c r="G42" t="n">
        <v>36</v>
      </c>
      <c r="H42" t="n">
        <v>1332</v>
      </c>
      <c r="I42" t="n">
        <v>68</v>
      </c>
      <c r="J42" s="2" t="n">
        <v>-220.1111017591818</v>
      </c>
      <c r="K42" t="n">
        <v>0.7276068751089988</v>
      </c>
      <c r="L42" t="inlineStr">
        <is>
          <t>1110059G10Rik,1500002F19Rik,1700029J07Rik,1700055D18Rik,2010015M23Rik,2810039B14Rik,2810410L24Rik,3425401B19Rik,4931440F15Rik,5930422O12Rik,Aagab,Abhd11,Abhd14a,Acpt,Actn3,Ager,Alpk2,Ankrd49,Arhgef10l,Arl5b,Asic3,B230217O12Rik,Bola1,C1rl,C79130,Cacnb1,Calr3,Cars2,Casp12,Casr,Casz1,Cd163,Cd55,Cdh17,Cep83,Cep95,Cers4,Cgref1,Chmp3,Cisd3,Cldn5,Cmip,Cog4,Col16a1,Csf2rb,Ctbp2,Dnah7a,Dram1,Efhb,Emp3,Emx2,Ephx1,Erp27,Ewsr1,Exoc7,F8,Fam167a,Fam76b,Fem1b,Fgfbp3,Fhl1,Gata4,Gdap1,Ghdc,Gipr,Glt8d2,Gm10171,Gm10421,Gm10478,Gm10709,Gm10778,Gm11263,Gm11613,Gm12641,Gm12655,Gm12857,Gm13075,Gm13443,Gm13736,Gm14005,Gm14317,Gm15131,Gm15427,Gm15513,Gm15772,Gm17200,Gm20319,Gm21967,Gm26664,Gm26793,Gm26829,Gm26892,Gm2788,Gm36944,Gm37200,Gm37254,Gm37305,Gm3745,Gm37450,Gm37459,Gm37676,Gm37788,Gm37885,Gm42725,Gm42748,Gm43327,Gm4349,Gm44336,Gm44840,Gm45174,Gm45216,Gm45246,Gm4855,Gm4924,Gm4925,Gm5763,Gm5812,Gm5869,Gm5904,Gm6100,Gm6419,Gm6686,Gm7199,Gm7565,Gm7628,Gm7785,Gm8930,Gm9002,Gm9747,Gm9825,Gm9930,Gpr150,Grin3b,Gtf2ird2,Habp4,Hck,Hist1h4i,Hivep3,Hk2,Hps5,Htr1a,Igsf9,Il12a,Irx3os,Jagn1,Klhdc8b,Lgi4,Lncenc1,Lnx2,Lonp2,Lrp8os2,Lrrc39,Lsm7,Lurap1,Mageb10-ps,March1,Mdp1,Melk,Mid1,Mllt1,Mmab,Ms4a7,Msr1,Muc19,Myo18a,Ncor2,Ndufa7,Nelfb,Nfkb2,Nkx2-5,Npffr1,Nrbf2,Ntmt1,Nup43,Ocel1,P3h3,Pappa2,Pcdhb8,Pfdn2,Phf21b,Plcd3,Pltp,Pmm2,Pom121l2,Ppp1r12b,Ppp1r42,Ptprc,Qpctl,RP23-186B12.2,RP23-291O3.1,RP23-383C2.4,RP24-233B16.6,Rab33a,Rarb,Rbm46,Rbm47,Rdh12,Rfxap,Rinl,Rnf144a,Rpap1,Rpf1,Rpl17-ps4,Rpl18a,Rrp15,Rsph10b,Scd4,Scn11a,Scn5a,Setd6,Slc16a7,Slc20a2,Slc28a3,Slc35a2,Slc37a2,Slfn8,Snrpb,Snx18,Sox6,Sppl3,Ssh3,Sypl2,Tmem231,Tnrc6a,Tollip,Traf3ip2,Trak1,Tram1,Trim12a,Tsc2,Tsx,Tut1,Txk,Ubxn10,Ubxn11,Usp24,Usp37,Vrk3,Wdhd1,Zbtb12,Zbtb41,Zfp180,Zfp429,Zfp608,Zfpm1</t>
        </is>
      </c>
      <c r="M42" t="inlineStr">
        <is>
          <t>[(0, 21), (0, 31), (1, 21), (1, 31), (2, 21), (2, 31), (3, 21), (3, 31), (4, 21), (4, 31), (5, 21), (5, 31), (6, 21), (6, 31), (7, 21), (7, 31), (8, 21), (8, 31), (9, 21), (9, 31), (10, 21), (10, 31), (11, 21), (11, 31), (12, 21), (12, 31), (13, 21), (13, 31), (14, 21), (14, 31), (15, 21), (15, 31), (16, 21), (16, 31), (17, 21), (17, 31), (19, 21), (19, 31), (20, 21), (20, 31), (22, 21), (22, 31), (23, 21), (23, 31), (24, 21), (24, 31), (25, 21), (25, 31), (26, 21), (26, 31), (27, 21), (27, 31), (28, 21), (28, 31), (29, 21), (29, 31), (30, 21), (30, 31), (32, 21), (32, 31), (33, 21), (33, 31), (34, 21), (34, 31), (35, 21), (35, 31), (36, 21), (36, 31)]</t>
        </is>
      </c>
      <c r="N42" t="n">
        <v>869</v>
      </c>
      <c r="O42" t="n">
        <v>0.75</v>
      </c>
      <c r="P42" t="n">
        <v>0.9</v>
      </c>
      <c r="Q42" t="n">
        <v>3</v>
      </c>
      <c r="R42" t="n">
        <v>10000</v>
      </c>
      <c r="S42" t="inlineStr">
        <is>
          <t>03/03/2024, 14:33:18</t>
        </is>
      </c>
      <c r="T42" s="3">
        <f>hyperlink("https://spiral.technion.ac.il/results/MTAwMDA2Ng==/41/GOResultsPROCESS","link")</f>
        <v/>
      </c>
      <c r="U42" t="inlineStr">
        <is>
          <t>['GO:1905204:negative regulation of connective tissue replacement (qval1E0)', 'GO:0070884:regulation of calcineurin-NFAT signaling cascade (qval1E0)', 'GO:0106056:regulation of calcineurin-mediated signaling (qval1E0)', 'GO:0060413:atrial septum morphogenesis (qval1E0)', 'GO:0055007:cardiac muscle cell differentiation (qval1E0)', 'GO:0003195:tricuspid valve formation (qval1E0)', 'GO:0003192:mitral valve formation (qval1E0)', 'GO:2000738:positive regulation of stem cell differentiation (qval1E0)']</t>
        </is>
      </c>
      <c r="V42" s="3">
        <f>hyperlink("https://spiral.technion.ac.il/results/MTAwMDA2Ng==/41/GOResultsFUNCTION","link")</f>
        <v/>
      </c>
      <c r="W42" t="inlineStr">
        <is>
          <t>['GO:0001130:bacterial-type RNA polymerase transcription factor activity, sequence-specific DNA binding (qval1E0)']</t>
        </is>
      </c>
      <c r="X42" s="3">
        <f>hyperlink("https://spiral.technion.ac.il/results/MTAwMDA2Ng==/41/GOResultsCOMPONENT","link")</f>
        <v/>
      </c>
      <c r="Y42" t="inlineStr">
        <is>
          <t>NO TERMS</t>
        </is>
      </c>
      <c r="Z42" t="inlineStr">
        <is>
          <t>[{0, 1, 2, 3, 4, 5, 6, 7, 8, 9, 10, 11, 12, 13, 14, 15, 16, 17, 19, 20, 22, 23, 24, 25, 26, 27, 28, 29, 30, 32, 33, 34, 35, 36}, {21, 31}]</t>
        </is>
      </c>
    </row>
    <row r="43">
      <c r="A43" s="1" t="n">
        <v>42</v>
      </c>
      <c r="B43" t="n">
        <v>37560</v>
      </c>
      <c r="C43" t="n">
        <v>917</v>
      </c>
      <c r="D43" t="n">
        <v>37</v>
      </c>
      <c r="E43" t="n">
        <v>129</v>
      </c>
      <c r="F43" t="n">
        <v>886</v>
      </c>
      <c r="G43" t="n">
        <v>36</v>
      </c>
      <c r="H43" t="n">
        <v>1332</v>
      </c>
      <c r="I43" t="n">
        <v>68</v>
      </c>
      <c r="J43" s="2" t="n">
        <v>-109.0096178382803</v>
      </c>
      <c r="K43" t="n">
        <v>0.7276068751089988</v>
      </c>
      <c r="L43" t="inlineStr">
        <is>
          <t>1700120C18Rik,2310001H17Rik,2700099C18Rik,4933429H19Rik,6720464F23Rik,7530428D23Rik,9330185C12Rik,9530097N15Rik,A830019P07Rik,Abca15,Abcc3,Abhd5,Adam7,Agtr1b,Atg10,B530045E10Rik,BC024386,BC048559,C1galt1c1,Car15,Crip1,D630008O14Rik,Depdc7,Dyx1c1,Efhd1,Egfros,Emx1,Entpd1,Fam109b,Fmr1os,Fsip1,Gabrq,Gm11110,Gm11631,Gm12571,Gm13229,Gm14323,Gm14614,Gm14880,Gm15337,Gm15740,Gm15803,Gm15900,Gm16135,Gm16185,Gm16259,Gm16958,Gm17455,Gm20425,Gm21992,Gm25860,Gm26656,Gm26868,Gm27197,Gm28417,Gm28877,Gm35191,Gm37063,Gm37240,Gm37296,Gm37880,Gm38255,Gm42851,Gm42973,Gm42991,Gm43417,Gm4353,Gm43667,Gm43915,Gm44150,Gm45273,Gm45896,Gm5847,Gm5884,Gm6266,Gm7258,Gm7965,Gm8109,Helz2,Hotairm1,Igf2,Kctd3,Lgals2,Lilr4b,Mastl,Mrgbp,Mrgprf,Mri1,Muc5b,Nmi,Nnt,Olfm5,Olfr127,Olfr1297,Olfr49,Olfr802,Pantr1,Pcdhgc4,Peak1os,Pla2g2d,Plbd1,Pmpcb,Pola2,RP23-193N1.2,RP23-359K10.9,RP23-400G18.1,RP24-122E11.4,RP24-347C6.6,Rab9b-ps1,Raly,Rnf20,Rpl21-ps13,Scube1,Siglece,Slc22a2,Slc25a47,Slc39a1-ps,Snap23,Thoc6,Timm22,Tlcd2,Tmem82,Trp63,Trpd52l3,Tuft1,Uhrf1,Vtn,Vwde,Zfp512</t>
        </is>
      </c>
      <c r="M43" t="inlineStr">
        <is>
          <t>[(0, 1), (0, 9), (3, 1), (3, 9), (4, 1), (4, 9), (5, 1), (5, 9), (6, 1), (6, 9), (7, 1), (7, 9), (8, 1), (8, 9), (10, 1), (10, 9), (11, 1), (11, 9), (12, 1), (12, 9), (13, 1), (13, 9), (14, 1), (14, 9), (15, 1), (15, 9), (16, 1), (16, 9), (17, 1), (17, 9), (18, 1), (18, 9), (19, 1), (19, 9), (20, 1), (20, 9), (21, 1), (21, 9), (22, 1), (22, 9), (23, 1), (23, 9), (24, 1), (24, 9), (25, 1), (25, 9), (26, 1), (26, 9), (27, 1), (27, 9), (28, 1), (28, 9), (29, 1), (29, 9), (30, 1), (30, 9), (31, 1), (31, 9), (32, 1), (32, 9), (33, 1), (33, 9), (34, 1), (34, 9), (35, 1), (35, 9), (36, 1), (36, 9)]</t>
        </is>
      </c>
      <c r="N43" t="n">
        <v>380</v>
      </c>
      <c r="O43" t="n">
        <v>1</v>
      </c>
      <c r="P43" t="n">
        <v>0.9</v>
      </c>
      <c r="Q43" t="n">
        <v>3</v>
      </c>
      <c r="R43" t="n">
        <v>10000</v>
      </c>
      <c r="S43" t="inlineStr">
        <is>
          <t>03/03/2024, 14:33:36</t>
        </is>
      </c>
      <c r="T43" s="3">
        <f>hyperlink("https://spiral.technion.ac.il/results/MTAwMDA2Ng==/42/GOResultsPROCESS","link")</f>
        <v/>
      </c>
      <c r="U43" t="inlineStr">
        <is>
          <t>['GO:0051608:histamine transport (qval1E0)', 'GO:0015697:quaternary ammonium group transport (qval1E0)', 'GO:0015696:ammonium transport (qval1E0)']</t>
        </is>
      </c>
      <c r="V43" s="3">
        <f>hyperlink("https://spiral.technion.ac.il/results/MTAwMDA2Ng==/42/GOResultsFUNCTION","link")</f>
        <v/>
      </c>
      <c r="W43" t="inlineStr">
        <is>
          <t>['GO:0015651:quaternary ammonium group transmembrane transporter activity (qval1E0)']</t>
        </is>
      </c>
      <c r="X43" s="3">
        <f>hyperlink("https://spiral.technion.ac.il/results/MTAwMDA2Ng==/42/GOResultsCOMPONENT","link")</f>
        <v/>
      </c>
      <c r="Y43" t="inlineStr">
        <is>
          <t>NO TERMS</t>
        </is>
      </c>
      <c r="Z43" t="inlineStr">
        <is>
          <t>[{0, 3, 4, 5, 6, 7, 8, 10, 11, 12, 13, 14, 15, 16, 17, 18, 19, 20, 21, 22, 23, 24, 25, 26, 27, 28, 29, 30, 31, 32, 33, 34, 35, 36}, {1, 9}]</t>
        </is>
      </c>
    </row>
    <row r="44">
      <c r="A44" s="1" t="n">
        <v>43</v>
      </c>
      <c r="B44" t="n">
        <v>37560</v>
      </c>
      <c r="C44" t="n">
        <v>917</v>
      </c>
      <c r="D44" t="n">
        <v>37</v>
      </c>
      <c r="E44" t="n">
        <v>138</v>
      </c>
      <c r="F44" t="n">
        <v>873</v>
      </c>
      <c r="G44" t="n">
        <v>36</v>
      </c>
      <c r="H44" t="n">
        <v>1332</v>
      </c>
      <c r="I44" t="n">
        <v>68</v>
      </c>
      <c r="J44" s="2" t="n">
        <v>-98.35793178091228</v>
      </c>
      <c r="K44" t="n">
        <v>0.7276068751089988</v>
      </c>
      <c r="L44" t="inlineStr">
        <is>
          <t>2210008F06Rik,2310047D07Rik,2610008E11Rik,2700033N17Rik,2700099C18Rik,4930461C15Rik,AW121686,Acad11,Adamts5,Ado,Ankrd28,Arf4os,BC046251,C030013D06Rik,Ccdc127,Ccdc163,Ccdc36,Col11a2,Cxcr6,Cyp2d11,D630003M21Rik,E330034L11Rik,Efcab2,Eldr,Fam102a,Foxo6os,Gimap4,Glcci1,Gm11338,Gm11718,Gm12193,Gm12248,Gm13102,Gm14159,Gm14633,Gm15554,Gm15744,Gm17477,Gm1818,Gm20635,Gm20696,Gm22223,Gm22574,Gm24162,Gm26683,Gm33952,Gm3532,Gm37041,Gm37896,Gm37935,Gm38034,Gm38186,Gm38241,Gm42490,Gm42595,Gm42858,Gm42928,Gm42959,Gm43422,Gm43713,Gm43942,Gm44661,Gm44680,Gm44810,Gm44883,Gm44950,Gm44958,Gm45795,Gm4767,Gm498,Gm5131,Gm5361,Gm5975,Gm6606,Gm7369,Gm8805,Gnmt,Hdgfl1,Il1r2,Kif13b,Klhl4,Lrwd1,Mavs,Micall1,Mptx1,Myof,Nat8f5,Ndufa4l2,Npb,Olfr1217,Olfr640,Olfr766-ps1,Pbrm1,Pdc,Per3,Pogk,Pold1,Pon1,Psmc3,Ptprv,RP23-193N1.2,RP23-40N7.3,RP23-412P4.2,RP23-442M18.8,RP24-222H7.2,RP24-361O20.1,RP24-421G4.5,RP24-421G4.6,RP24-496C8.2,Reep4,Renbp,Rhob,Rnaseh2b,Rps4l,Rpusd4,S100a3,Scube1,Sec11c,Sell,Serpina3i,Serpinh1,Slc31a2,Slc39a1-ps,Slc6a5,Soat2,St5,Tbcd,Tbx6,Tcp11,Tgfbi,Tlcd2,Tlr3,Tpd52-ps,Tusc5,Ung,Vmn1r4,Zbtb42,Zpbp</t>
        </is>
      </c>
      <c r="M44" t="inlineStr">
        <is>
          <t>[(1, 0), (1, 9), (2, 0), (2, 9), (4, 0), (4, 9), (5, 0), (5, 9), (6, 0), (6, 9), (7, 0), (7, 9), (8, 0), (8, 9), (10, 0), (10, 9), (11, 0), (11, 9), (12, 0), (12, 9), (13, 0), (13, 9), (14, 0), (14, 9), (15, 0), (15, 9), (16, 0), (16, 9), (17, 0), (17, 9), (18, 0), (18, 9), (19, 0), (19, 9), (20, 0), (20, 9), (21, 0), (21, 9), (22, 0), (22, 9), (23, 0), (23, 9), (24, 0), (24, 9), (25, 0), (25, 9), (26, 0), (26, 9), (27, 0), (27, 9), (28, 0), (28, 9), (29, 0), (29, 9), (30, 0), (30, 9), (31, 0), (31, 9), (32, 0), (32, 9), (33, 0), (33, 9), (34, 0), (34, 9), (35, 0), (35, 9), (36, 0), (36, 9)]</t>
        </is>
      </c>
      <c r="N44" t="n">
        <v>1227</v>
      </c>
      <c r="O44" t="n">
        <v>1</v>
      </c>
      <c r="P44" t="n">
        <v>0.9</v>
      </c>
      <c r="Q44" t="n">
        <v>3</v>
      </c>
      <c r="R44" t="n">
        <v>10000</v>
      </c>
      <c r="S44" t="inlineStr">
        <is>
          <t>03/03/2024, 14:33:53</t>
        </is>
      </c>
      <c r="T44" s="3">
        <f>hyperlink("https://spiral.technion.ac.il/results/MTAwMDA2Ng==/43/GOResultsPROCESS","link")</f>
        <v/>
      </c>
      <c r="U44" t="inlineStr">
        <is>
          <t>['GO:0002730:regulation of dendritic cell cytokine production (qval1E0)']</t>
        </is>
      </c>
      <c r="V44" s="3">
        <f>hyperlink("https://spiral.technion.ac.il/results/MTAwMDA2Ng==/43/GOResultsFUNCTION","link")</f>
        <v/>
      </c>
      <c r="W44" t="inlineStr">
        <is>
          <t>NO TERMS</t>
        </is>
      </c>
      <c r="X44" s="3">
        <f>hyperlink("https://spiral.technion.ac.il/results/MTAwMDA2Ng==/43/GOResultsCOMPONENT","link")</f>
        <v/>
      </c>
      <c r="Y44" t="inlineStr">
        <is>
          <t>NO TERMS</t>
        </is>
      </c>
      <c r="Z44" t="inlineStr">
        <is>
          <t>[{1, 2, 4, 5, 6, 7, 8, 10, 11, 12, 13, 14, 15, 16, 17, 18, 19, 20, 21, 22, 23, 24, 25, 26, 27, 28, 29, 30, 31, 32, 33, 34, 35, 36}, {0, 9}]</t>
        </is>
      </c>
    </row>
    <row r="45">
      <c r="A45" s="1" t="n">
        <v>44</v>
      </c>
      <c r="B45" t="n">
        <v>37560</v>
      </c>
      <c r="C45" t="n">
        <v>917</v>
      </c>
      <c r="D45" t="n">
        <v>37</v>
      </c>
      <c r="E45" t="n">
        <v>99</v>
      </c>
      <c r="F45" t="n">
        <v>889</v>
      </c>
      <c r="G45" t="n">
        <v>36</v>
      </c>
      <c r="H45" t="n">
        <v>1332</v>
      </c>
      <c r="I45" t="n">
        <v>68</v>
      </c>
      <c r="J45" s="2" t="n">
        <v>-47.00710225671406</v>
      </c>
      <c r="K45" t="n">
        <v>0.7276068751089988</v>
      </c>
      <c r="L45" t="inlineStr">
        <is>
          <t>0610025J13Rik,1700047A11Rik,2210406O10Rik,2310002F09Rik,4933428P19Rik,Abcb8,Acta1,Aoc3,Btc,Btnl10,C230031I18Rik,Ccl27a,Ceacam16,Chst3,Clrn3,Eya2,Fer1l6,Fgfr4,Fmo4,Gm10643,Gm10649,Gm11935,Gm12734,Gm12950,Gm13233,Gm13483,Gm14107,Gm14176,Gm14253,Gm14825,Gm15998,Gm16523,Gm16740,Gm17837,Gm17954,Gm1848,Gm20628,Gm26792,Gm27047,Gm31663,Gm36638.1,Gm37264,Gm37520,Gm37603,Gm37718,Gm37965,Gm38365,Gm4219,Gm42617,Gm43061,Gm43099,Gm43264,Gm43462,Gm44084,Gm44229,Gm44240,Gm44752,Gm45257,Gm45312,Gm5582,Gm5828,Gm7209,Gm7381,Gm7646,Gm7701,Gm8991,Gm9260,Itpa-ps1,Kntc1,Lrit2,Lrtm1,Mill1,Mir1983,Mirlet7c-2,Mms22l,Myc,Nsun7,Olfr624,Olfr691,Olfr956-ps1,Olfr98,Patl2,Pglyrp1,Pmch,Prap1,Prx,RP23-205H11.3,RP23-336I13.1,Rad21l,Rps2-ps9,Six3os1,Slc26a9,Slc51a,Tlk1,Tnfrsf23,Trp53,Wdr12,Zfand1,n-R5s56</t>
        </is>
      </c>
      <c r="M45" t="inlineStr">
        <is>
          <t>[(0, 10), (0, 29), (1, 10), (1, 29), (2, 10), (2, 29), (3, 10), (3, 29), (4, 10), (4, 29), (5, 10), (5, 29), (6, 10), (6, 29), (7, 10), (7, 29), (8, 10), (8, 29), (9, 10), (9, 29), (11, 10), (11, 29), (12, 10), (12, 29), (13, 10), (13, 29), (14, 10), (14, 29), (16, 10), (16, 29), (17, 10), (17, 29), (18, 10), (18, 29), (19, 10), (19, 29), (20, 10), (20, 29), (21, 10), (21, 29), (22, 10), (22, 29), (23, 10), (23, 29), (24, 10), (24, 29), (25, 10), (25, 29), (26, 10), (26, 29), (27, 10), (27, 29), (28, 10), (28, 29), (30, 10), (30, 29), (31, 10), (31, 29), (32, 10), (32, 29), (33, 10), (33, 29), (34, 10), (34, 29), (35, 10), (35, 29), (36, 10), (36, 29)]</t>
        </is>
      </c>
      <c r="N45" t="n">
        <v>1347</v>
      </c>
      <c r="O45" t="n">
        <v>1</v>
      </c>
      <c r="P45" t="n">
        <v>0.9</v>
      </c>
      <c r="Q45" t="n">
        <v>3</v>
      </c>
      <c r="R45" t="n">
        <v>10000</v>
      </c>
      <c r="S45" t="inlineStr">
        <is>
          <t>03/03/2024, 14:34:11</t>
        </is>
      </c>
      <c r="T45" s="3">
        <f>hyperlink("https://spiral.technion.ac.il/results/MTAwMDA2Ng==/44/GOResultsPROCESS","link")</f>
        <v/>
      </c>
      <c r="U45" t="inlineStr">
        <is>
          <t>['GO:0035794:positive regulation of mitochondrial membrane permeability (qval1E0)', 'GO:1902108:regulation of mitochondrial membrane permeability involved in apoptotic process (qval1E0)', 'GO:1905710:positive regulation of membrane permeability (qval1E0)', 'GO:0070230:positive regulation of lymphocyte apoptotic process (qval1E0)']</t>
        </is>
      </c>
      <c r="V45" s="3">
        <f>hyperlink("https://spiral.technion.ac.il/results/MTAwMDA2Ng==/44/GOResultsFUNCTION","link")</f>
        <v/>
      </c>
      <c r="W45" t="inlineStr">
        <is>
          <t>NO TERMS</t>
        </is>
      </c>
      <c r="X45" s="3">
        <f>hyperlink("https://spiral.technion.ac.il/results/MTAwMDA2Ng==/44/GOResultsCOMPONENT","link")</f>
        <v/>
      </c>
      <c r="Y45" t="inlineStr">
        <is>
          <t>['GO:0031362:anchored component of external side of plasma membrane (qval1E0)', 'GO:0031233:intrinsic component of external side of plasma membrane (qval8.43E-1)']</t>
        </is>
      </c>
      <c r="Z45" t="inlineStr">
        <is>
          <t>[{0, 1, 2, 3, 4, 5, 6, 7, 8, 9, 11, 12, 13, 14, 16, 17, 18, 19, 20, 21, 22, 23, 24, 25, 26, 27, 28, 30, 31, 32, 33, 34, 35, 36}, {10, 29}]</t>
        </is>
      </c>
    </row>
    <row r="46">
      <c r="A46" s="1" t="n">
        <v>45</v>
      </c>
      <c r="B46" t="n">
        <v>37560</v>
      </c>
      <c r="C46" t="n">
        <v>917</v>
      </c>
      <c r="D46" t="n">
        <v>37</v>
      </c>
      <c r="E46" t="n">
        <v>244</v>
      </c>
      <c r="F46" t="n">
        <v>860</v>
      </c>
      <c r="G46" t="n">
        <v>36</v>
      </c>
      <c r="H46" t="n">
        <v>1332</v>
      </c>
      <c r="I46" t="n">
        <v>68</v>
      </c>
      <c r="J46" s="2" t="n">
        <v>-152.6399609237691</v>
      </c>
      <c r="K46" t="n">
        <v>0.7276068751089988</v>
      </c>
      <c r="L46" t="inlineStr">
        <is>
          <t>0610043K17Rik,1500009C09Rik,1810011O10Rik,2010315B03Rik,2610001J05Rik,2700060E02Rik,4930430E12Rik,4930558K02Rik,4933406J10Rik,5330417C22Rik,9330178D15Rik,9430037G07Rik,9530052E02Rik,Abi1,Acap3,Adh5,Adra1d,Alox12e,Arl8a,Atp6ap2,Atp6v1g1,Atrx,BC046251,Bckdha,Blm,Bloc1s4,Brs3,Bspry,C030034L19Rik,Caap1,Cacybp,Camk1,Capza2,Cd80,Chodl,Cldn22,Clk4,Cmpk2,Cnksr1,Cnpy2,Cntnap2,Coq2,Crabp1,Cxcr6,Cyb5b,Cyth1,D530018E20Rik,Dbh,Deup1,Dlgap2,Dmrtc1a,Dnttip1,Dzip3,E330013P04Rik,E430014B02Rik,Efna1,Eif4a3,Elp2,Errfi1,Esyt3,Fam175b,Fancg,Fkbp5,Gcc1,Gdf3,Gimap4,Gimap6,Gm11197,Gm11221,Gm11719,Gm11843,Gm12632,Gm12751,Gm12787,Gm12905,Gm13252,Gm13466,Gm13481,Gm14006,Gm14025,Gm15547,Gm16104,Gm16348,Gm16552,Gm17597,Gm18100,Gm20421,Gm2061,Gm23738,Gm24525,Gm26485,Gm26521,Gm26637,Gm26840,Gm28884,Gm29593,Gm33952,Gm37065,Gm37140,Gm37653,Gm38099,Gm38197,Gm42819,Gm43110,Gm43657,Gm4374,Gm44644,Gm44680,Gm45158,Gm45169,Gm45750,Gm4654,Gm4787,Gm5311,Gm5510,Gm5526,Gm5652,Gm6288,Gm6441,Gm7189,Gm7456,Gm7684,Gm7863,Gm8343,Gm8419,Gm8807,Gm8885,Gpx6,Grem1,Gtf2b,Hn1,Ifi47,Igfbp1,Igsf8,Ikbkap,Isca2,Katnal1,Klhl41,Kncn,Lactb2,Laptm4a,Ldha-ps2,Lhfpl4,Lrrd1,Lrrfip1,Lrrn2,Lrrn4cl,Lrwd1,Lsm14b,Ly96,Magel2,Mpdz,Mrpl11,Mylip,Ndc80,Ndufb6,Negr1,Nek5,Nepro,Nme1,Npb,Nrbp1,Ntrk1,Nudt11,Olfr1020,Olfr240-ps1,Olfr859,Papolb,Pcdhga9,Pck1,Pcmtd2,Pex19,Pfkfb1,Pik3cg,Pitrm1,Pknox2,Plaa,Plch2,Polr3g,Pou4f3,Ppp1r14c,Prdx2-rs3,Prkab2,Prom2,Prrt1,RP23-193N1.2,RP23-261O3.5,RP23-407I4.2,RP23-55G19.3,RP24-243A15.4,Rasd2,Rcvrn,Rfc2,Rfc3,Rhbdf2,Rhcg,Rnf220,Rpe65,Rpl15-ps3,Rpl22l1,Rpl23a-ps12,Rpl7a-ps13,Rplp0-ps1,Rragb,S100a10,Sap30,Sclt1,Selenok,Shisa6,Sipa1l3,Slc22a21,Slc5a7,Slc7a14,Smarcad1,Snrpd3,Spc25,Spint2,Sqle,Srm,Stk10,Stradb,Syt5,Taf9b,Tbca,Tbx5,Tfdp1,Tial1,Tmem108,Tmem138,Tmprss6,Tnni2,Tns2,Tomm7,Tor3a,Ttc13,Ube2q2,Vrk2,Ykt6,Zfp189,Zfp273,Zfp641,Zfp984,Zic4,Zpbp</t>
        </is>
      </c>
      <c r="M46" t="inlineStr">
        <is>
          <t>[(1, 0), (1, 2), (3, 0), (3, 2), (4, 0), (4, 2), (5, 0), (5, 2), (6, 0), (6, 2), (7, 0), (7, 2), (8, 0), (8, 2), (9, 0), (9, 2), (10, 0), (10, 2), (11, 0), (11, 2), (12, 0), (12, 2), (13, 0), (13, 2), (14, 0), (14, 2), (15, 0), (15, 2), (16, 0), (16, 2), (17, 0), (17, 2), (18, 0), (18, 2), (19, 0), (19, 2), (20, 0), (20, 2), (21, 0), (21, 2), (22, 0), (22, 2), (23, 0), (23, 2), (24, 0), (24, 2), (26, 0), (26, 2), (27, 0), (27, 2), (28, 0), (28, 2), (29, 0), (29, 2), (30, 0), (30, 2), (31, 0), (31, 2), (32, 0), (32, 2), (33, 0), (33, 2), (34, 0), (34, 2), (35, 0), (35, 2), (36, 0), (36, 2)]</t>
        </is>
      </c>
      <c r="N46" t="n">
        <v>1514</v>
      </c>
      <c r="O46" t="n">
        <v>0.75</v>
      </c>
      <c r="P46" t="n">
        <v>0.9</v>
      </c>
      <c r="Q46" t="n">
        <v>3</v>
      </c>
      <c r="R46" t="n">
        <v>10000</v>
      </c>
      <c r="S46" t="inlineStr">
        <is>
          <t>03/03/2024, 14:34:30</t>
        </is>
      </c>
      <c r="T46" s="3">
        <f>hyperlink("https://spiral.technion.ac.il/results/MTAwMDA2Ng==/45/GOResultsPROCESS","link")</f>
        <v/>
      </c>
      <c r="U46" t="inlineStr">
        <is>
          <t>['GO:0090329:regulation of DNA-dependent DNA replication (qval1E0)']</t>
        </is>
      </c>
      <c r="V46" s="3">
        <f>hyperlink("https://spiral.technion.ac.il/results/MTAwMDA2Ng==/45/GOResultsFUNCTION","link")</f>
        <v/>
      </c>
      <c r="W46" t="inlineStr">
        <is>
          <t>['GO:0008094:DNA-dependent ATPase activity (qval8.31E-1)', 'GO:0035639:purine ribonucleoside triphosphate binding (qval4.36E-1)', 'GO:0036094:small molecule binding (qval4.7E-1)', 'GO:0032555:purine ribonucleotide binding (qval4.33E-1)', 'GO:0017076:purine nucleotide binding (qval3.9E-1)', 'GO:0032553:ribonucleotide binding (qval3.34E-1)', 'GO:0004550:nucleoside diphosphate kinase activity (qval2.99E-1)', 'GO:0016772:transferase activity, transferring phosphorus-containing groups (qval2.81E-1)', 'GO:0016301:kinase activity (qval3.09E-1)', 'GO:0000166:nucleotide binding (qval2.91E-1)', 'GO:1901265:nucleoside phosphate binding (qval2.65E-1)']</t>
        </is>
      </c>
      <c r="X46" s="3">
        <f>hyperlink("https://spiral.technion.ac.il/results/MTAwMDA2Ng==/45/GOResultsCOMPONENT","link")</f>
        <v/>
      </c>
      <c r="Y46" t="inlineStr">
        <is>
          <t>['GO:0044464:cell part (qval6.37E-2)', 'GO:0044444:cytoplasmic part (qval2.99E-1)', 'GO:0031262:Ndc80 complex (qval2.51E-1)', 'GO:0005663:DNA replication factor C complex (qval3.12E-1)']</t>
        </is>
      </c>
      <c r="Z46" t="inlineStr">
        <is>
          <t>[{1, 3, 4, 5, 6, 7, 8, 9, 10, 11, 12, 13, 14, 15, 16, 17, 18, 19, 20, 21, 22, 23, 24, 26, 27, 28, 29, 30, 31, 32, 33, 34, 35, 36}, {0, 2}]</t>
        </is>
      </c>
    </row>
    <row r="47">
      <c r="A47" s="1" t="n">
        <v>46</v>
      </c>
      <c r="B47" t="n">
        <v>37560</v>
      </c>
      <c r="C47" t="n">
        <v>917</v>
      </c>
      <c r="D47" t="n">
        <v>37</v>
      </c>
      <c r="E47" t="n">
        <v>150</v>
      </c>
      <c r="F47" t="n">
        <v>887</v>
      </c>
      <c r="G47" t="n">
        <v>36</v>
      </c>
      <c r="H47" t="n">
        <v>1332</v>
      </c>
      <c r="I47" t="n">
        <v>68</v>
      </c>
      <c r="J47" s="2" t="n">
        <v>-138.5502929424455</v>
      </c>
      <c r="K47" t="n">
        <v>0.7276068751089988</v>
      </c>
      <c r="L47" t="inlineStr">
        <is>
          <t>1700026J14Rik,1700045H11Rik,4833412K13Rik,4921507P07Rik,4930440C22Rik,4933413G19Rik,4933421I07Rik,4933427E13Rik,6720475M21Rik,9130213A22Rik,9930111J21Rik2,Acox3,Atp12a,Cbfa2t3,Ccdc122,Ccnj,Cdc42ep3,Cdca3,Cyp26c1,Dennd1a,E2f6,Eif3s6-ps2,Erich4,Fam103a1,Fam187a,Fndc3a,Gm10516,Gm11274,Gm11381,Gm11405,Gm11716,Gm12568,Gm12841,Gm12859,Gm13213,Gm13327,Gm13422,Gm14435,Gm16332,Gm17035,Gm17178,Gm22009,Gm22058,Gm22130,Gm22170,Gm22421,Gm22481,Gm22851,Gm22958,Gm22977,Gm23149,Gm23345,Gm23510,Gm23661,Gm23971,Gm24088,Gm24621,Gm24840,Gm24856,Gm25007,Gm25085,Gm25106,Gm25412,Gm25577,Gm25580,Gm25635,Gm25793,Gm25899,Gm25939,Gm26002,Gm26127,Gm26285,Gm26337,Gm26454,Gm26480,Gm26690,Gm26802,Gm26859,Gm28058,Gm28306,Gm29610,Gm3187,Gm37402,Gm37663,Gm37861,Gm38069,Gm38190,Gm38365,Gm42617,Gm42659,Gm43014,Gm43018,Gm43285,Gm43336,Gm43517,Gm44862,Gm45131,Gm45516,Gm45890,Gm5853,Gm7381,Gm7553,Got2-ps1,Hgd,Hsf1,Ifi205,Ift80,Il1b,Inpp5b,Iqcb1,Kcp,Kif18a,Klf9,Lims2,M6pr-ps,Mettl21b,Mfsd14a,Mir692-2,Mpg,Mus81,Nr1h3,Olfr109,Olfr1152,Olfr308,Olfr938,Pklr,Poln,Pou4f2,RP23-331E5.8,RP23-421M6.3,RP24-490H13.8,RP24-63K13.4,RP24-87K15.7,Reep6,Rfesd,Rnu2-10,Sertad1,Slc13a1,Slc45a2,Snora57,Snora73a,Tchh,Tmem237,Trim15,Trim54,Tslp,Vars,Wdr17,Wisp1,Wnt2b</t>
        </is>
      </c>
      <c r="M47" t="inlineStr">
        <is>
          <t>[(0, 7), (0, 29), (1, 7), (1, 29), (2, 7), (2, 29), (3, 7), (3, 29), (4, 7), (4, 29), (5, 7), (5, 29), (6, 7), (6, 29), (8, 7), (8, 29), (9, 7), (9, 29), (10, 7), (10, 29), (11, 7), (11, 29), (12, 7), (12, 29), (13, 7), (13, 29), (14, 7), (14, 29), (15, 7), (15, 29), (16, 7), (16, 29), (17, 7), (17, 29), (18, 7), (18, 29), (19, 7), (19, 29), (20, 7), (20, 29), (21, 7), (21, 29), (22, 7), (22, 29), (24, 7), (24, 29), (25, 7), (25, 29), (26, 7), (26, 29), (27, 7), (27, 29), (28, 7), (28, 29), (30, 7), (30, 29), (31, 7), (31, 29), (32, 7), (32, 29), (33, 7), (33, 29), (34, 7), (34, 29), (35, 7), (35, 29), (36, 7), (36, 29)]</t>
        </is>
      </c>
      <c r="N47" t="n">
        <v>1590</v>
      </c>
      <c r="O47" t="n">
        <v>1</v>
      </c>
      <c r="P47" t="n">
        <v>0.9</v>
      </c>
      <c r="Q47" t="n">
        <v>3</v>
      </c>
      <c r="R47" t="n">
        <v>10000</v>
      </c>
      <c r="S47" t="inlineStr">
        <is>
          <t>03/03/2024, 14:34:47</t>
        </is>
      </c>
      <c r="T47" s="3">
        <f>hyperlink("https://spiral.technion.ac.il/results/MTAwMDA2Ng==/46/GOResultsPROCESS","link")</f>
        <v/>
      </c>
      <c r="U47" t="inlineStr">
        <is>
          <t>['GO:0033687:osteoblast proliferation (qval1E0)', 'GO:0031349:positive regulation of defense response (qval1E0)', 'GO:0014070:response to organic cyclic compound (qval1E0)']</t>
        </is>
      </c>
      <c r="V47" s="3">
        <f>hyperlink("https://spiral.technion.ac.il/results/MTAwMDA2Ng==/46/GOResultsFUNCTION","link")</f>
        <v/>
      </c>
      <c r="W47" t="inlineStr">
        <is>
          <t>NO TERMS</t>
        </is>
      </c>
      <c r="X47" s="3">
        <f>hyperlink("https://spiral.technion.ac.il/results/MTAwMDA2Ng==/46/GOResultsCOMPONENT","link")</f>
        <v/>
      </c>
      <c r="Y47" t="inlineStr">
        <is>
          <t>NO TERMS</t>
        </is>
      </c>
      <c r="Z47" t="inlineStr">
        <is>
          <t>[{0, 1, 2, 3, 4, 5, 6, 8, 9, 10, 11, 12, 13, 14, 15, 16, 17, 18, 19, 20, 21, 22, 24, 25, 26, 27, 28, 30, 31, 32, 33, 34, 35, 36}, {29, 7}]</t>
        </is>
      </c>
    </row>
    <row r="48">
      <c r="A48" s="1" t="n">
        <v>47</v>
      </c>
      <c r="B48" t="n">
        <v>37560</v>
      </c>
      <c r="C48" t="n">
        <v>917</v>
      </c>
      <c r="D48" t="n">
        <v>37</v>
      </c>
      <c r="E48" t="n">
        <v>180</v>
      </c>
      <c r="F48" t="n">
        <v>890</v>
      </c>
      <c r="G48" t="n">
        <v>36</v>
      </c>
      <c r="H48" t="n">
        <v>1332</v>
      </c>
      <c r="I48" t="n">
        <v>68</v>
      </c>
      <c r="J48" s="2" t="n">
        <v>-112.6888536349061</v>
      </c>
      <c r="K48" t="n">
        <v>0.7276068751089988</v>
      </c>
      <c r="L48" t="inlineStr">
        <is>
          <t>1700026J14Rik,1810013L24Rik,2010109I03Rik,3110053B16Rik,4930404N11Rik,9130011E15Rik,A230083G16Rik,Acat1,Ackr2,Acox2,Acta1,Adamts3,Adrb3,Agbl4,Akr1e1,Aldh1a3,Aldoart2,Amd-ps5,Ap1s3,Atg9a,Atp12a,Bmp1,C030015E24Rik,C1qtnf1,Casr,Cbr2,Ccdc175,Cd2ap,Chrna9,Cks2,Cldnd2,Cntd1,Csnk1g3,Ctse,Dctpp1,Ddx59,Dgat2l6,Dhrs13os,Dnajc24,Dph6,Dscaml1,Dsg4,Egr4,Erf,F830115B05Rik,Galnt5,Gapdh-ps15,Gjc1,Gm1045,Gm10699,Gm11888,Gm11935,Gm12309,Gm12795,Gm12807,Gm12841,Gm12859,Gm13422,Gm13589,Gm13650,Gm13940,Gm14167,Gm14317,Gm14409,Gm14983,Gm14984,Gm15512,Gm15737,Gm16200,Gm17014,Gm17178,Gm1866,Gm20319,Gm22058,Gm22451,Gm22701,Gm25580,Gm26594,Gm26619,Gm26643,Gm26766,Gm26945,Gm2719,Gm28724,Gm28756,Gm29815,Gm37964,Gm4017,Gm42993,Gm43047,Gm43194,Gm43341,Gm43829,Gm43874,Gm44615,Gm45060,Gm45173,Gm45516,Gm45762,Gm4660,Gm4945,Gm7478,Gm8216,Gm8379,Gm8614,Gm8860,Gm8979,Gm9095,Gm9260,Gm9442,Grsf1,Haus2,Heatr5a,Hmgb1-ps8,Hs2st1,Ier2,Ifi205,Ifnar1,Ipo9,Irf6,Jakmip1,Junb,Kbtbd12,Kctd1,Klhl12,Lgr6,Ltbp4,Lypd8,Map3k3,Mfsd7c,Mms22l,Morc1,Mrps15,Mug2,Mydgf,N6amt1,Nsun6,Olfr110,Olfr1279,Olfr728,Pak7,Pcdha11.1,Platr4,Polr3d,Ppp1r3e,Psen1,Ptger1,Ptpn2,Ptprcap,R3hcc1l,RP23-116E8.1,RP23-182F9.7,RP23-228B2.3,RP23-257F18.1,RP23-288I20.5,RP24-490H13.8,Rab11b-ps2,Rbm15,Rdh16,Rnase10,Rnf223,Rpl18a-ps2,Rps19-ps1,Rsl1d1,Sh2b3,Slc25a15,Slc25a25,Slc35d3,Slc35f5,Spta1,Srp54a.1,Strada,Tma7-ps,Tmem154,Vkorc1l1,Xpnpep2,Zfp572,Zfp661,Zrsr1,n-R5s118</t>
        </is>
      </c>
      <c r="M48" t="inlineStr">
        <is>
          <t>[(0, 29), (0, 34), (1, 29), (1, 34), (2, 29), (2, 34), (3, 29), (3, 34), (4, 29), (4, 34), (5, 29), (5, 34), (6, 29), (6, 34), (7, 29), (7, 34), (8, 29), (8, 34), (9, 29), (9, 34), (10, 29), (10, 34), (11, 29), (11, 34), (12, 29), (12, 34), (13, 29), (13, 34), (14, 29), (14, 34), (15, 29), (15, 34), (16, 29), (16, 34), (17, 29), (17, 34), (19, 29), (19, 34), (20, 29), (20, 34), (21, 29), (21, 34), (22, 29), (22, 34), (23, 29), (23, 34), (24, 29), (24, 34), (25, 29), (25, 34), (26, 29), (26, 34), (27, 29), (27, 34), (28, 29), (28, 34), (30, 29), (30, 34), (31, 29), (31, 34), (32, 29), (32, 34), (33, 29), (33, 34), (35, 29), (35, 34), (36, 29), (36, 34)]</t>
        </is>
      </c>
      <c r="N48" t="n">
        <v>2783</v>
      </c>
      <c r="O48" t="n">
        <v>0.75</v>
      </c>
      <c r="P48" t="n">
        <v>0.9</v>
      </c>
      <c r="Q48" t="n">
        <v>3</v>
      </c>
      <c r="R48" t="n">
        <v>10000</v>
      </c>
      <c r="S48" t="inlineStr">
        <is>
          <t>03/03/2024, 14:43:04</t>
        </is>
      </c>
      <c r="T48" s="3">
        <f>hyperlink("https://spiral.technion.ac.il/results/MTAwMDA2Ng==/47/GOResultsPROCESS","link")</f>
        <v/>
      </c>
      <c r="U48" t="inlineStr">
        <is>
          <t>['GO:0038163:thrombopoietin-mediated signaling pathway (qval1E0)', 'GO:0016102:diterpenoid biosynthetic process (qval1E0)', 'GO:0002138:retinoic acid biosynthetic process (qval1E0)']</t>
        </is>
      </c>
      <c r="V48" s="3">
        <f>hyperlink("https://spiral.technion.ac.il/results/MTAwMDA2Ng==/47/GOResultsFUNCTION","link")</f>
        <v/>
      </c>
      <c r="W48" t="inlineStr">
        <is>
          <t>NO TERMS</t>
        </is>
      </c>
      <c r="X48" s="3">
        <f>hyperlink("https://spiral.technion.ac.il/results/MTAwMDA2Ng==/47/GOResultsCOMPONENT","link")</f>
        <v/>
      </c>
      <c r="Y48" t="inlineStr">
        <is>
          <t>NO TERMS</t>
        </is>
      </c>
      <c r="Z48" t="inlineStr">
        <is>
          <t>[{0, 1, 2, 3, 4, 5, 6, 7, 8, 9, 10, 11, 12, 13, 14, 15, 16, 17, 19, 20, 21, 22, 23, 24, 25, 26, 27, 28, 30, 31, 32, 33, 35, 36}, {34, 29}]</t>
        </is>
      </c>
    </row>
    <row r="49">
      <c r="A49" s="1" t="n">
        <v>48</v>
      </c>
      <c r="B49" t="n">
        <v>37560</v>
      </c>
      <c r="C49" t="n">
        <v>917</v>
      </c>
      <c r="D49" t="n">
        <v>37</v>
      </c>
      <c r="E49" t="n">
        <v>203</v>
      </c>
      <c r="F49" t="n">
        <v>892</v>
      </c>
      <c r="G49" t="n">
        <v>36</v>
      </c>
      <c r="H49" t="n">
        <v>1332</v>
      </c>
      <c r="I49" t="n">
        <v>68</v>
      </c>
      <c r="J49" s="2" t="n">
        <v>-274.8186802435612</v>
      </c>
      <c r="K49" t="n">
        <v>0.7276068751089988</v>
      </c>
      <c r="L49" t="inlineStr">
        <is>
          <t>2010007H06Rik,2810402E24Rik,4933402D24Rik,4933424M12Rik,5330413P13Rik,6330403L08Rik,9230114K14Rik,A630072L19Rik,A830082K12Rik,AF357399,AU041133,AW551984,Abca13,Actn3,Adgrg2,Ahcy,Ak3l2-ps,Appbp2os,B130021K23Rik,Ccdc33,Cd101,Cdc23,Cep89,Clec4a1,Cnga3,Cops8,Cox11,Cox8b,Cpsf6,Creb3,Cyp3a57,Cyp4a12a,D730045B01Rik,Ddx55,Dmrta2,Dnah2os,Dpf3,F13a1,Fam126a,Fastkd1,Faxc,Fbxo8,Fes,Gal3st4,Gm10242,Gm10642,Gm11279,Gm11652,Gm11715,Gm11719,Gm12244,Gm12540,Gm12663,Gm13081,Gm13472,Gm13687,Gm13726,Gm14169,Gm14322,Gm14418,Gm14421,Gm14754,Gm15587,Gm15958,Gm16072,Gm16480,Gm16547,Gm1661,Gm17791,Gm17949,Gm18038,Gm23041,Gm23346,Gm24616,Gm24708,Gm25258,Gm25587,Gm25594,Gm25687,Gm26063,Gm26127,Gm26440,Gm26593,Gm26759,Gm26839,Gm281,Gm29486,Gm29808,Gm3170,Gm3257,Gm32858,Gm37569,Gm37639,Gm38096,Gm3841,Gm42481,Gm42547,Gm42600,Gm42956,Gm4321,Gm43330,Gm43488,Gm44000,Gm44831,Gm4825,Gm4909,Gm5037,Gm5552,Gm5777,Gm6376,Gm6439,Gm7628,Gm7675,Gm7854,Gm9521,Gm9911,Gm9968,Gng4,Gpr75,Hipk4,Hoxc9,Hspd1-ps3,Iah1,Irak1,Irx3,Kdm1b,Khdc3,Lctl,Lmod1,Lmx1a,Lockd,Lrrc74b,Lyplal1,Marc1,Med31,Mettl9,Mgat4c,Mmp23,Mpp5,Mrpl32,Myc,Myo16,Mzf1,Ndst1,Nfkbid,Nrbf2,Olfr1170,Olfr1231,Olfr131,Olfr1383,Olfr305,Olfr888,Onecut3,Pag1,Pih1h3b,Ppp4r1l-ps,Ppp6r3,Pramef8,Primpol,RP23-18M12.2,RP23-313P23.4,RP23-319D22.1,RP23-346G14.1,RP23-350M23.5,RP23-390F4.1,RP24-105I7.2,Rab44,Ring1,Rpl21-ps9,Rps12-ps7,Rspo1,Scin,Senp6,Sf3a3,Shisa8,Sike1,Skor2,Slc26a3,Slc35a3,Slc38a6,Snord17,Snx16,Spef1,St14,Stab2,Stk33,Styxl1,Suclg2,Tex9,Tfap4,Tmem45a,Tmprss11a,Tpt1-ps3,Tsix,Vangl2,Vwa3b,Zbtb14,Zfp219,Zfp386,Zfp738,Zfp968,Zfp975,n-R5s115</t>
        </is>
      </c>
      <c r="M49" t="inlineStr">
        <is>
          <t>[(0, 18), (0, 23), (1, 18), (1, 23), (2, 18), (2, 23), (3, 18), (3, 23), (4, 18), (4, 23), (5, 18), (5, 23), (6, 18), (6, 23), (7, 18), (7, 23), (8, 18), (8, 23), (9, 18), (9, 23), (10, 18), (10, 23), (11, 18), (11, 23), (12, 18), (12, 23), (13, 18), (13, 23), (14, 18), (14, 23), (15, 18), (15, 23), (16, 18), (16, 23), (17, 18), (17, 23), (19, 18), (19, 23), (20, 18), (20, 23), (21, 18), (21, 23), (24, 18), (24, 23), (25, 18), (25, 23), (26, 18), (26, 23), (27, 18), (27, 23), (28, 18), (28, 23), (29, 18), (29, 23), (30, 18), (30, 23), (31, 18), (31, 23), (32, 18), (32, 23), (33, 18), (33, 23), (34, 18), (34, 23), (35, 18), (35, 23), (36, 18), (36, 23)]</t>
        </is>
      </c>
      <c r="N49" t="n">
        <v>958</v>
      </c>
      <c r="O49" t="n">
        <v>1</v>
      </c>
      <c r="P49" t="n">
        <v>0.9</v>
      </c>
      <c r="Q49" t="n">
        <v>3</v>
      </c>
      <c r="R49" t="n">
        <v>10000</v>
      </c>
      <c r="S49" t="inlineStr">
        <is>
          <t>03/03/2024, 14:43:22</t>
        </is>
      </c>
      <c r="T49" s="3">
        <f>hyperlink("https://spiral.technion.ac.il/results/MTAwMDA2Ng==/48/GOResultsPROCESS","link")</f>
        <v/>
      </c>
      <c r="U49" t="inlineStr">
        <is>
          <t>NO TERMS</t>
        </is>
      </c>
      <c r="V49" s="3">
        <f>hyperlink("https://spiral.technion.ac.il/results/MTAwMDA2Ng==/48/GOResultsFUNCTION","link")</f>
        <v/>
      </c>
      <c r="W49" t="inlineStr">
        <is>
          <t>['GO:0003700:DNA-binding transcription factor activity (qval1E0)', 'GO:0001012:RNA polymerase II regulatory region DNA binding (qval1E0)', 'GO:0000977:RNA polymerase II regulatory region sequence-specific DNA binding (qval7.72E-1)', 'GO:0000981:DNA-binding transcription factor activity, RNA polymerase II-specific (qval8.11E-1)', 'GO:0140110:transcription regulator activity (qval8.22E-1)']</t>
        </is>
      </c>
      <c r="X49" s="3">
        <f>hyperlink("https://spiral.technion.ac.il/results/MTAwMDA2Ng==/48/GOResultsCOMPONENT","link")</f>
        <v/>
      </c>
      <c r="Y49" t="inlineStr">
        <is>
          <t>NO TERMS</t>
        </is>
      </c>
      <c r="Z49" t="inlineStr">
        <is>
          <t>[{0, 1, 2, 3, 4, 5, 6, 7, 8, 9, 10, 11, 12, 13, 14, 15, 16, 17, 19, 20, 21, 24, 25, 26, 27, 28, 29, 30, 31, 32, 33, 34, 35, 36}, {18, 23}]</t>
        </is>
      </c>
    </row>
    <row r="50">
      <c r="A50" s="1" t="n">
        <v>49</v>
      </c>
      <c r="B50" t="n">
        <v>37560</v>
      </c>
      <c r="C50" t="n">
        <v>917</v>
      </c>
      <c r="D50" t="n">
        <v>37</v>
      </c>
      <c r="E50" t="n">
        <v>105</v>
      </c>
      <c r="F50" t="n">
        <v>900</v>
      </c>
      <c r="G50" t="n">
        <v>37</v>
      </c>
      <c r="H50" t="n">
        <v>1332</v>
      </c>
      <c r="I50" t="n">
        <v>68</v>
      </c>
      <c r="J50" s="2" t="n">
        <v>-58.82164310974622</v>
      </c>
      <c r="K50" t="n">
        <v>0.7276068751089989</v>
      </c>
      <c r="L50" t="inlineStr">
        <is>
          <t>1700026J14Rik,1810013L24Rik,4732463B04Rik,4930488L21Rik,4930519F16Rik,4930540M05Rik,4930562F07Rik,AA387200,Aaed1,Acsbg2,Alpi,Atp12a,BC025920,Brca2,Ccdc43,Ccl21a,Cdkl3,Chek1,Cks2,Cyp2s1,D330020A13Rik,Dis3l2,Dmbx1,F630028O10Rik,Fam71f2,Fat2,Fdx1l,Flg,Fzd7,Gm10284,Gm10578,Gm10719,Gm11362,Gm1141,Gm11681,Gm11895,Gm12576,Gm13744,Gm14167,Gm14400,Gm14983,Gm15007,Gm15206,Gm15731,Gm16158,Gm17067,Gm17764,Gm17827,Gm26580,Gm2719,Gm28168,Gm28740,Gm29815,Gm34882,Gm3667,Gm37010,Gm37096,Gm37160,Gm37710,Gm37897,Gm42633,Gm42691,Gm42892,Gm43127,Gm43323,Gm43744,Gm43865,Gm44918,Gm45336,Gm4908,Gm6040,Gm7367,Gm8054,Gm8246,Gm8325,Gm9889,Gnrhr,Kdm4a,Krt20,Lats1,Olfr1264,Olfr1473-ps1,Olfr212,Pdf,Pgam1-ps2,Ppnr,Prkcsh,RP23-240G3.2,RP24-115M13.2,RP24-270K22.1,Rab20,Rnase10,Sall3,Slc28a2,Snord49a,Spint4,Steap3,Sugct,Tas2r115,Tmem117,Tmem60,Tmprss11f,Tmtc2,Vprbp,Zfat</t>
        </is>
      </c>
      <c r="M50" t="inlineStr">
        <is>
          <t>[(0, 24), (0, 34), (1, 24), (1, 34), (2, 24), (2, 34), (3, 24), (3, 34), (4, 24), (4, 34), (5, 24), (5, 34), (6, 24), (6, 34), (7, 34), (8, 24), (8, 34), (9, 24), (9, 34), (10, 24), (10, 34), (11, 24), (11, 34), (12, 24), (12, 34), (13, 24), (13, 34), (14, 24), (14, 34), (15, 24), (15, 34), (16, 24), (16, 34), (17, 24), (17, 34), (18, 24), (18, 34), (19, 24), (19, 34), (20, 24), (20, 34), (21, 24), (21, 34), (22, 24), (22, 34), (23, 24), (23, 34), (25, 24), (25, 34), (26, 24), (26, 34), (27, 24), (27, 34), (28, 24), (28, 34), (29, 24), (29, 34), (30, 24), (30, 34), (31, 24), (31, 34), (32, 34), (33, 24), (33, 34), (35, 24), (35, 34), (36, 24), (36, 34)]</t>
        </is>
      </c>
      <c r="N50" t="n">
        <v>1121</v>
      </c>
      <c r="O50" t="n">
        <v>1</v>
      </c>
      <c r="P50" t="n">
        <v>0.9</v>
      </c>
      <c r="Q50" t="n">
        <v>3</v>
      </c>
      <c r="R50" t="n">
        <v>10000</v>
      </c>
      <c r="S50" t="inlineStr">
        <is>
          <t>03/03/2024, 14:43:39</t>
        </is>
      </c>
      <c r="T50" s="3">
        <f>hyperlink("https://spiral.technion.ac.il/results/MTAwMDA2Ng==/49/GOResultsPROCESS","link")</f>
        <v/>
      </c>
      <c r="U50" t="inlineStr">
        <is>
          <t>['GO:0001833:inner cell mass cell proliferation (qval1E0)']</t>
        </is>
      </c>
      <c r="V50" s="3">
        <f>hyperlink("https://spiral.technion.ac.il/results/MTAwMDA2Ng==/49/GOResultsFUNCTION","link")</f>
        <v/>
      </c>
      <c r="W50" t="inlineStr">
        <is>
          <t>['GO:0035184:histone threonine kinase activity (qval5.52E-1)', 'GO:0035173:histone kinase activity (qval1E0)']</t>
        </is>
      </c>
      <c r="X50" s="3">
        <f>hyperlink("https://spiral.technion.ac.il/results/MTAwMDA2Ng==/49/GOResultsCOMPONENT","link")</f>
        <v/>
      </c>
      <c r="Y50" t="inlineStr">
        <is>
          <t>NO TERMS</t>
        </is>
      </c>
      <c r="Z50" t="inlineStr">
        <is>
          <t>[{0, 1, 2, 3, 4, 5, 6, 7, 8, 9, 10, 11, 12, 13, 14, 15, 16, 17, 18, 19, 20, 21, 22, 23, 25, 26, 27, 28, 29, 30, 31, 32, 33, 35, 36}, {24, 34}]</t>
        </is>
      </c>
    </row>
    <row r="51">
      <c r="A51" s="1" t="n">
        <v>50</v>
      </c>
      <c r="B51" t="n">
        <v>37560</v>
      </c>
      <c r="C51" t="n">
        <v>917</v>
      </c>
      <c r="D51" t="n">
        <v>37</v>
      </c>
      <c r="E51" t="n">
        <v>142</v>
      </c>
      <c r="F51" t="n">
        <v>887</v>
      </c>
      <c r="G51" t="n">
        <v>36</v>
      </c>
      <c r="H51" t="n">
        <v>1332</v>
      </c>
      <c r="I51" t="n">
        <v>67</v>
      </c>
      <c r="J51" s="2" t="n">
        <v>-96.68381782925348</v>
      </c>
      <c r="K51" t="n">
        <v>0.7278319606111406</v>
      </c>
      <c r="L51" t="inlineStr">
        <is>
          <t>1700007L15Rik,2010315B03Rik,2210008F06Rik,4930500M09Rik,4931414P19Rik,4933406J10Rik,5033428I22Rik,5330438I03Rik,5430421F17Rik,5830418P13Rik,9530052E02Rik,AA387200,AI597479,Ackr3,Ap2s1,Arntl2,B230322F03Rik,BC030870,Batf3,Bik,Ccdc6,Ccno,Ccr10,Cda,Chtf18,Cxcl13,Dennd1c,Deup1,Dnase1,E2f8,Epha6,Errfi1,Fabp7,Fam117a,Gm1045,Gm11221,Gm11354,Gm12543,Gm12937,Gm13252,Gm13588,Gm13720,Gm13868,Gm13885,Gm14214,Gm14587,Gm14733,Gm15289,Gm15886,Gm17936,Gm20444,Gm25618,Gm25648,Gm25698,Gm26536,Gm26878,Gm2840,Gm28884,Gm28959,Gm29815,Gm3203,Gm38051,Gm38192,Gm38287,Gm43210,Gm43309,Gm43573,Gm43880,Gm44067,Gm44281,Gm44557,Gm44615,Gm45150,Gm45547,Gm4787,Gm5087,Gm5093,Gm5187,Gm5913,Gm6288,Gm6963,Gm7287,Gm8964,Gm9115,Gne,Gtsf1,Gucy1b3,H3f3a-ps1,Hrk,Hsp25-ps1,Igsf3,Il13ra2,Irf6,Isoc1,Lss,Mkrn3,Mrpl1,Myof,Ndc80,Ninj1,Nkx2-9,Nxpe2,Olfr732,Pdzd4,Pla2g4d,Platr23,Ptpn2,Pts,RP23-257F18.1,RP23-288I20.5,RP23-69L13.2,RP23-99K2.5,RP24-361O20.1,RP24-87E7.2,Rbm15,Rgs21,Rnf2,Rnf31,Rps13-ps7,Scube1,Sh2b3,Sh3rf1,Shc4,Six1,Slc36a4,Spc25,Sstr3,Synpo2l,Taco1,Tcf23,Tctn3,Tfrc,Tm6sf1,Tmem154,Tmem269,Trim5,Tspan8,Txlng,Vmn1r4,Vmn1r71,Vprbp,Zfp641</t>
        </is>
      </c>
      <c r="M51" t="inlineStr">
        <is>
          <t>[(1, 0), (1, 34), (2, 0), (2, 34), (3, 0), (3, 34), (4, 0), (4, 34), (5, 0), (5, 34), (6, 0), (6, 34), (7, 0), (7, 34), (8, 0), (8, 34), (9, 0), (9, 34), (10, 0), (10, 34), (11, 0), (11, 34), (12, 0), (12, 34), (13, 0), (13, 34), (14, 0), (14, 34), (15, 0), (15, 34), (16, 0), (16, 34), (17, 0), (17, 34), (18, 0), (18, 34), (19, 0), (19, 34), (20, 0), (20, 34), (21, 0), (21, 34), (22, 0), (22, 34), (24, 0), (24, 34), (25, 0), (25, 34), (26, 0), (26, 34), (27, 0), (27, 34), (28, 0), (28, 34), (29, 0), (29, 34), (30, 0), (30, 34), (31, 0), (31, 34), (32, 34), (33, 0), (33, 34), (35, 0), (35, 34), (36, 0), (36, 34)]</t>
        </is>
      </c>
      <c r="N51" t="n">
        <v>1147</v>
      </c>
      <c r="O51" t="n">
        <v>1</v>
      </c>
      <c r="P51" t="n">
        <v>0.9</v>
      </c>
      <c r="Q51" t="n">
        <v>3</v>
      </c>
      <c r="R51" t="n">
        <v>10000</v>
      </c>
      <c r="S51" t="inlineStr">
        <is>
          <t>03/03/2024, 14:43:56</t>
        </is>
      </c>
      <c r="T51" s="3">
        <f>hyperlink("https://spiral.technion.ac.il/results/MTAwMDA2Ng==/50/GOResultsPROCESS","link")</f>
        <v/>
      </c>
      <c r="U51" t="inlineStr">
        <is>
          <t>['GO:0070098:chemokine-mediated signaling pathway (qval6.63E-1)', 'GO:0038163:thrombopoietin-mediated signaling pathway (qval1E0)']</t>
        </is>
      </c>
      <c r="V51" s="3">
        <f>hyperlink("https://spiral.technion.ac.il/results/MTAwMDA2Ng==/50/GOResultsFUNCTION","link")</f>
        <v/>
      </c>
      <c r="W51" t="inlineStr">
        <is>
          <t>NO TERMS</t>
        </is>
      </c>
      <c r="X51" s="3">
        <f>hyperlink("https://spiral.technion.ac.il/results/MTAwMDA2Ng==/50/GOResultsCOMPONENT","link")</f>
        <v/>
      </c>
      <c r="Y51" t="inlineStr">
        <is>
          <t>['GO:0031262:Ndc80 complex (qval1.68E-1)']</t>
        </is>
      </c>
      <c r="Z51" t="inlineStr">
        <is>
          <t>[{1, 2, 3, 4, 5, 6, 7, 8, 9, 10, 11, 12, 13, 14, 15, 16, 17, 18, 19, 20, 21, 22, 24, 25, 26, 27, 28, 29, 30, 31, 32, 33, 35, 36}, {0, 34}]</t>
        </is>
      </c>
    </row>
  </sheetData>
  <conditionalFormatting sqref="E2:E51">
    <cfRule type="colorScale" priority="1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  <cfRule type="colorScale" priority="4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</conditionalFormatting>
  <conditionalFormatting sqref="F2:F51">
    <cfRule type="colorScale" priority="2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  <cfRule type="colorScale" priority="5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</conditionalFormatting>
  <conditionalFormatting sqref="K2:K51">
    <cfRule type="colorScale" priority="3">
      <colorScale>
        <cfvo type="percentile" val="10"/>
        <cfvo type="percentile" val="50"/>
        <cfvo type="percentile" val="90"/>
        <color rgb="0000FF00"/>
        <color rgb="00FF6600"/>
        <color rgb="00FF0000"/>
      </colorScale>
    </cfRule>
    <cfRule type="colorScale" priority="6">
      <colorScale>
        <cfvo type="percentile" val="10"/>
        <cfvo type="percentile" val="50"/>
        <cfvo type="percentile" val="90"/>
        <color rgb="0000FF00"/>
        <color rgb="00FF6600"/>
        <color rgb="00FF0000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2024-03-03T12:47:41Z</dcterms:created>
  <dcterms:modified xmlns:dcterms="http://purl.org/dc/terms/" xmlns:xsi="http://www.w3.org/2001/XMLSchema-instance" xsi:type="dcterms:W3CDTF">2024-03-03T12:54:47Z</dcterms:modified>
</cp:coreProperties>
</file>