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color rgb="000000FF"/>
      <u val="single"/>
    </font>
  </fonts>
  <fills count="3">
    <fill>
      <patternFill/>
    </fill>
    <fill>
      <patternFill patternType="gray125"/>
    </fill>
    <fill>
      <patternFill patternType="solid">
        <fgColor rgb="0099CC0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0" fontId="0" fillId="2" borderId="0" pivotButton="0" quotePrefix="0" xfId="0"/>
    <xf numFmtId="0" fontId="2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Y51"/>
  <sheetViews>
    <sheetView workbookViewId="0">
      <selection activeCell="A1" sqref="A1"/>
    </sheetView>
  </sheetViews>
  <sheetFormatPr baseColWidth="8" defaultRowHeight="15"/>
  <sheetData>
    <row r="1">
      <c r="B1" s="1" t="inlineStr">
        <is>
          <t>num_genes</t>
        </is>
      </c>
      <c r="C1" s="1" t="inlineStr">
        <is>
          <t>num_spots</t>
        </is>
      </c>
      <c r="D1" s="1" t="inlineStr">
        <is>
          <t>num_repcells</t>
        </is>
      </c>
      <c r="E1" s="1" t="inlineStr">
        <is>
          <t>num_repcell_pairs</t>
        </is>
      </c>
      <c r="F1" s="1" t="inlineStr">
        <is>
          <t>num_genes_in_struct</t>
        </is>
      </c>
      <c r="G1" s="1" t="inlineStr">
        <is>
          <t>num_spots_in_struct</t>
        </is>
      </c>
      <c r="H1" s="1" t="inlineStr">
        <is>
          <t>num_repcells_in_struct</t>
        </is>
      </c>
      <c r="I1" s="1" t="inlineStr">
        <is>
          <t>num_repcell_pairs_in_struct</t>
        </is>
      </c>
      <c r="J1" s="1" t="inlineStr">
        <is>
          <t>log10_corrected_pval</t>
        </is>
      </c>
      <c r="K1" s="1" t="inlineStr">
        <is>
          <t>structure_average_std</t>
        </is>
      </c>
      <c r="L1" s="1" t="inlineStr">
        <is>
          <t>genes</t>
        </is>
      </c>
      <c r="M1" s="1" t="inlineStr">
        <is>
          <t>repcell_pairs</t>
        </is>
      </c>
      <c r="N1" s="1" t="inlineStr">
        <is>
          <t>old_struct_num</t>
        </is>
      </c>
      <c r="O1" s="1" t="inlineStr">
        <is>
          <t>num_stds_thresh</t>
        </is>
      </c>
      <c r="P1" s="1" t="inlineStr">
        <is>
          <t>mu</t>
        </is>
      </c>
      <c r="Q1" s="1" t="inlineStr">
        <is>
          <t>path_len</t>
        </is>
      </c>
      <c r="R1" s="1" t="inlineStr">
        <is>
          <t>num_iters</t>
        </is>
      </c>
      <c r="S1" s="1" t="inlineStr">
        <is>
          <t>Gorilla_access_time</t>
        </is>
      </c>
      <c r="T1" s="1" t="inlineStr">
        <is>
          <t>proc_link</t>
        </is>
      </c>
      <c r="U1" s="1" t="inlineStr">
        <is>
          <t>proc_GOterms_below_0.001</t>
        </is>
      </c>
      <c r="V1" s="1" t="inlineStr">
        <is>
          <t>func_link</t>
        </is>
      </c>
      <c r="W1" s="1" t="inlineStr">
        <is>
          <t>func_GOterms_below_0.001</t>
        </is>
      </c>
      <c r="X1" s="1" t="inlineStr">
        <is>
          <t>comp_link</t>
        </is>
      </c>
      <c r="Y1" s="1" t="inlineStr">
        <is>
          <t>comp_GOterms_below_0.001</t>
        </is>
      </c>
    </row>
    <row r="2">
      <c r="A2" s="1" t="n">
        <v>1</v>
      </c>
      <c r="B2" t="n">
        <v>18351</v>
      </c>
      <c r="C2" t="n">
        <v>5043</v>
      </c>
      <c r="D2" t="n">
        <v>89</v>
      </c>
      <c r="E2" t="n">
        <v>7832</v>
      </c>
      <c r="F2" t="n">
        <v>743</v>
      </c>
      <c r="G2" t="n">
        <v>4066</v>
      </c>
      <c r="H2" t="n">
        <v>74</v>
      </c>
      <c r="I2" t="n">
        <v>727</v>
      </c>
      <c r="J2" s="2" t="n">
        <v>-6830</v>
      </c>
      <c r="K2" t="n">
        <v>0.268</v>
      </c>
      <c r="L2" t="inlineStr">
        <is>
          <t>1110038F14Rik,2210016L21Rik,2900026A02Rik,5330417C22Rik,A830018L16Rik,Aak1,Aasdhppt,Abhd2,Abi1,Abi2,Ablim2,Abr,Acd,Ackr1,Acsl4,Actl6b,Actn1,Actr3,Actr8,Adam22,Adcy6,Adcy9,Adgrb2,Adgrl1,Adprh,Agap2,Agpat1,Agrn,Agtpbp1,Akap11,Akap5,Akap7,Akt3,Alas1,Anapc4,Ankhd1,Ankrd13c,Ankrd33b,Ankrd34a,Ankrd46,Ankrd52,Ano3,Anxa11,Ap2a1,Ap2b1,Ap3b2,Apba2,Apbb3,Apc,Api5,Arf3,Arf6,Arfgef1,Arfip2,Arhgap21,Arhgap44,Arhgef7,Arl1,Arpc1a,Arpc4,Arpp19,Arpp21,Arsb,Asah1,Asna1,Asphd1,Atg9a,Atmin,Atn1,Atp13a3,Atp1a1,Atp6v0e2,Atxn7l3,Atxn7l3b,Auts2,B3gat1,B4galnt1,B4galt2,B4galt3,Baiap2,Basp1,Bcl7a,Bcr,Brap,Brinp2,C2cd5,Cacna1b,Cacna1e,Cacnb1,Cacnb3,Cacng3,Calhm2,Calm2,Caln1,Calu,Camk1g,Camk2a,Camk2n1,Camk4,Camkk2,Camkv,Car10,Cbx5,Cbx6,Ccdc149,Ccdc6,Ccdc85c,Ccdc9,Cckbr,Ccn3,Ccnd2,Cct5,Cdk17,Cdk5r1,Cdk5r2,Cdk9,Cdkl5,Cdkn2d,Cds2,Celf2,Celf5,Celsr3,Cep170b,Cers1,Chgb,Chmp4b,Chmp6,Chn1,Chrm1,Chst1,Ciapin1,Cinp,Clasp1,Clptm1l,Clstn1,Clvs2,Cmas,Cnot4,Cnpy3,Cnrip1,Cntnap5a,Coa3,Cobl,Col19a1,Comt,Coq8a,Coro1a,Coro7,Cpe,Cplx2,Cpne5,Crk,Crlf2,Crtc1,Cry2,Csnk1e,Csnk1g1,Csrnp2,Cstf2t,Ctc1,Ctdnep1,Ctdspl,Ctnnd2,Ctxn1,Cux2,Cyfip2,Cyp46a1,D130043K22Rik,D430041D05Rik,D6Wsu163e,Dab2ip,Dact2,Dclk1,Ddn,Ddx3x,Dennd1a,Dennd6b,Dgkz,Dlg1,Dlgap1,Dlgap2,Dlk2,Dmxl2,Dnajb14,Dnajb5,Dnajc13,Dnajc16,Dnajc6,Dock3,Dpf1,Dpp10,Dpp9,Dtd1,Dtx3,Dzip1l,Edc4,Edrf1,Eef1a2,Efnb2,Egr3,Egr4,Eif1,Eif2ak1,Eipr1,Elavl1,Elfn2,Elmo2,Elp1,Emc10,Emsy,Emx1,Enc1,Ensa,Ephx4,Epn1,Epop,Ercc6,Erf,Etv5,Exd2,Exoc4,Extl1,Extl2,Faah,Fabp3,Faim2,Fam117b,Fam126b,Fam131a,Fam160a2,Fam163b,Fam171a2,Fam220a,Fam234b,Fam78b,Fam81a,Fbll1,Fbxl17,Fbxl19,Fbxo16,Fbxo22,Fbxo31,Fbxo41,Fbxw7,Fcho1,Fdx2,Fem1a,Fhl2,Fkbp2,Fkbp8,Fmnl1,Fndc10,Fosb,Frmd6,Fscn1,Fxyd7,Fzd3,G3bp2,Gabrb2,Gal3st3,Gar1,Gcc2,Gda,Gfpt1,Gigyf1,Gm11549,Gm19410,Gm42517,Gnao1,Gnaz,Gnb2,Gng3,Golga7b,Gpm6a,Gpr26,Gpr27,Gprin1,Grasp,Gria2,Grik5,Grin1,Gripap1,Grk2,Grk3,Grk6,Grm5,Gtdc1,Gtf2h2,Gucy1a2,Hagh,Hcfc2,Hcn1,Hdac4,Hdgf,Heatr1,Hectd1,Hecw1,Hgf,Hint1,Hivep2,Hivep3,Hmgxb3,Hnrnpd,Hnrnpul2,Homer1,Hpcal4,Hsbp1,Htr5a,Icam5,Ier5,Iffo2,Igf1r,Igfbp6,Il34,Impdh1,Inafm2,Inka2,Inpp4a,Ip6k2,Ipo5,Ipo9,Iqsec2,Iqsec3,Irf2bpl,Itpka,Jak1,Jmjd8,Josd1,Junb,Kbtbd11,Kcna2,Kcnb1,Kcnh3,Kcnh7,Kcnip2,Kcnj11,Kcnj4,Kcnj6,Kcnq2,Kcnq5,Kcnt1,Kcnv1,Kdm5b,Kdm7a,Khdrbs1,Kif1bp,Kif2a,Kif5c,Klc2,Klf12,Klhl23,Kpna3,Krba1,Ksr2,Lancl2,Large1,Lgalsl,Lhfpl4,Lin7b,Lingo1,Lmo4,Lmo7,Lmtk2,Lrfn1,Lrfn3,Lrp1,Lrp3,Lrp8,Lrrc4b,Lrrc59,Lrrtm3,Lsm14b,Ltk,Ly6e,Lzts1,Mafb,Maged1,Magi3,Map1b,Map2k1,Map2k5,Mapk1,Mapk8ip2,Marc2,March5,March6,Marcks,Mark1,Mark2,Mat2b,Matk,Maz,Mcf2l,Mchr1,Med14,Mef2c,Mef2d,Megf9,Mei1,Memo1,Mfn2,Mfsd4a,Mgat3,Mical3,Micu3,Mink1,Mllt6,Mmp24,Mogs,Morf4l2,Mpv17,Mras,Mrtfa,Mrtfb,Mtcl1,Mtmr12,Mtpn,Myef2,Mypop,Naa15,Nab2,Nat14,Nat8l,Nav3,Nbea,Ncald,Ncan,Ndst3,Ndufa12,Ndufa6,Necap1,Nek4,Neto2,Nf1,Nfkbid,Ngef,Nipsnap1,Nlgn1,Nlk,Nog,Nol4,Nova2,Npas2,Npr3,Nptn,Nptx1,Nptxr,Npy1r,Nr1d1,Nr4a1,Nrcam,Nrgn,Nsd3,Ntm,Nucks1,Nudt3,Olfm1,Olfm2,Opa1,Osbp2,Osbpl10,Otud3,Pafah1b1,Pak6,Palm,Pank2,Parp6,Pbx1,Pcbp1,Pcdh1,Pcdhgc5,Pcsk2,Pde4d,Pdhb,Pex19,Pex5,Pfkp,Pfn2,Pgam5,Pgm2l1,Phactr1,Phf20,Phf24,Phyhip,Pi4k2a,Pi4kb,Pianp,Pik3r2,Pin1,Pip5k1c,Pitpnm2,Pitpnm3,Pknox2,Plcb1,Pld3,Plekho1,Plk2,Plppr2,Plppr4,Plxna1,Plxna2,Plxnc1,Pop5,Porcn,Ppp1r12b,Ppp1r12c,Ppp1r1a,Ppp1r37,Ppp1r9a,Ppp1r9b,Ppp2cb,Ppp3ca,Ppp3cb,Ppp3r1,Ppp6r1,Ppp6r2,Prcc,Prdm10,Prdm2,Prkar1b,Prkce,Prkci,Prrc2a,Prrt1,Prrt2,Psd3,Psmb5,Psmd2,Psmd5,Ptk2b,Ptms,Ptp4a3,Ptprs,Ptprt,Pum1,Pum2,Purg,R3hdm4,Rab11fip2,Rab11fip3,Rab15,Rab2a,Rab35,Rab6b,Rap1gap2,Rap2b,Rapgef2,Rasal1,Rasal2,Rasgef1c,Rbbp7,Rbfox3,Rbx1,Rcan1,Rcor1,Rcor2,Relch,Rhobtb2,Rimbp2,Rims4,Ripor1,Ripor2,Rmnd5b,Rnf10,Rnf19b,Rprd1a,Rprml,Rtn1,Rtn4rl2,Ryr2,S100a10,Safb,Samd12,Samd8,Sar1a,Saraf,Scamp1,Schip1,Scn8a,Scrn1,Sdc3,Sec22b,Sema4a,Sept11,Sept9,Sez6l,Sgtb,Sh2d5,Sh3pxd2a,Sh3rf3,Shc2,Sidt1,Sirpa,Sirt6,Skil,Slc16a7,Slc17a7,Slc24a4,Slc2a6,Slc30a3,Slc36a1,Slc39a10,Slc4a10,Slc4a3,Slc7a4,Slc8a2,Slitrk1,Smarca2,Snap25,Snph,Snrnp70,Sorbs2,Sorcs3,Sox5,Sphkap,Spin1,Spred1,Spred2,Spred3,Spryd3,Sptbn2,Sptbn4,Srebf2,Srr,Srrm2,Ssrp1,Sstr3,St6gal2,Strap,Strbp,Strip1,Strn4,Stx1a,Stx7,Stxbp5,Suds3,Sun1,Susd4,Sv2b,Svop,Syn1,Syne1,Syngap1,Synj1,Synpo,Syt1,Syt16,Syt5,Tacc1,Tafa1,Tbc1d25,Tbl3,Tbpl1,Tbr1,Tceal5,Tceal9,Tent4b,Tex2,Tia1,Tiprl,Tmem121b,Tmem132a,Tmem132b,Tmem132d,Tmem151b,Tmem178,Tmem198,Tmem203,Tmem222,Tmem240,Tmem50a,Tmem65,Tnik,Tnks2,Tnrc18,Tom1l2,Tpm1,Trappc6b,Trim3,Trim32,Trim33,Trim37,Trim44,Trim46,Trim8,Trio,Trip12,Trpc6,Tsc2,Tsc22d1,Tspan13,Tspan7,Tspyl5,Ttc9b,Ttpal,Ttyh3,Tusc3,Tyro3,Ubap2l,Ube2ql1,Ube2v1,Ubl4a,Ubn1,Ubtd2,Unc13a,Unc13b,Unc79,Unc80,Usf2,Uso1,Usp22,Usp4,Usp45,Usp7,Uxs1,Vars,Vgf,Vip,Vipr1,Vps50,Vps51,Vstm2l,Vti1b,Washc4,Wasl,Wbp11,Wdr82,Wipf2,Xpr1,Yme1l1,Zbtb16,Zbtb18,Zc2hc1a,Zfp12,Zfp428,Zfp575,Zfp697,Zfyve28,Zfyve9,Zmiz2,Znhit2,Zpr1,Zrsr1</t>
        </is>
      </c>
      <c r="M2" t="inlineStr">
        <is>
          <t>[(0, 6), (0, 9), (0, 10), (0, 21), (0, 25), (0, 30), (0, 40), (0, 46), (0, 57), (0, 58), (0, 68), (0, 80), (0, 82), (1, 6), (1, 9), (1, 10), (1, 21), (1, 25), (1, 30), (1, 38), (1, 39), (1, 40), (1, 43), (1, 46), (1, 47), (1, 52), (1, 57), (1, 58), (1, 62), (1, 63), (1, 68), (1, 69), (1, 73), (1, 76), (1, 77), (1, 80), (1, 82), (1, 86), (2, 6), (2, 9), (2, 10), (2, 30), (2, 40), (2, 46), (2, 57), (2, 58), (2, 68), (2, 80), (2, 82), (3, 6), (3, 9), (3, 10), (3, 21), (3, 22), (3, 25), (3, 30), (3, 38), (3, 39), (3, 40), (3, 43), (3, 46), (3, 47), (3, 52), (3, 57), (3, 58), (3, 59), (3, 62), (3, 63), (3, 68), (3, 69), (3, 76), (3, 77), (3, 80), (3, 82), (3, 86), (4, 6), (4, 21), (4, 30), (4, 57), (4, 58), (4, 80), (4, 86), (7, 6), (7, 9), (7, 10), (7, 21), (7, 25), (7, 30), (7, 38), (7, 39), (7, 40), (7, 46), (7, 47), (7, 52), (7, 57), (7, 58), (7, 59), (7, 62), (7, 63), (7, 68), (7, 69), (7, 76), (7, 77), (7, 80), (7, 82), (7, 86), (8, 6), (8, 9), (8, 10), (8, 21), (8, 25), (8, 30), (8, 38), (8, 40), (8, 46), (8, 52), (8, 57), (8, 58), (8, 68), (8, 69), (8, 80), (8, 82), (8, 86), (11, 6), (11, 9), (11, 10), (11, 21), (11, 25), (11, 30), (11, 38), (11, 40), (11, 46), (11, 47), (11, 52), (11, 57), (11, 58), (11, 62), (11, 68), (11, 69), (11, 76), (11, 77), (11, 80), (11, 82), (11, 86), (12, 6), (12, 9), (12, 10), (12, 21), (12, 25), (12, 30), (12, 40), (12, 57), (12, 58), (12, 68), (12, 80), (12, 82), (12, 86), (13, 6), (13, 9), (13, 10), (13, 21), (13, 25), (13, 30), (13, 38), (13, 39), (13, 40), (13, 43), (13, 46), (13, 47), (13, 52), (13, 57), (13, 58), (13, 62), (13, 63), (13, 68), (13, 69), (13, 76), (13, 77), (13, 80), (13, 82), (13, 86), (14, 6), (14, 9), (14, 10), (14, 21), (14, 25), (14, 30), (14, 38), (14, 40), (14, 46), (14, 47), (14, 52), (14, 57), (14, 58), (14, 62), (14, 68), (14, 69), (14, 76), (14, 77), (14, 80), (14, 82), (14, 86), (15, 6), (15, 9), (15, 10), (15, 21), (15, 25), (15, 30), (15, 40), (15, 57), (15, 58), (15, 68), (15, 69), (15, 80), (15, 82), (16, 6), (16, 9), (16, 10), (16, 21), (16, 25), (16, 30), (16, 38), (16, 40), (16, 46), (16, 47), (16, 52), (16, 57), (16, 58), (16, 62), (16, 68), (16, 69), (16, 80), (16, 82), (16, 86), (17, 6), (17, 9), (17, 10), (17, 21), (17, 25), (17, 30), (17, 40), (17, 46), (17, 57), (17, 58), (17, 68), (17, 80), (17, 82), (18, 80), (19, 80), (20, 6), (20, 9), (20, 10), (20, 21), (20, 25), (20, 30), (20, 38), (20, 39), (20, 40), (20, 43), (20, 46), (20, 47), (20, 51), (20, 52), (20, 57), (20, 58), (20, 62), (20, 63), (20, 68), (20, 69), (20, 73), (20, 76), (20, 77), (20, 80), (20, 82), (20, 86), (23, 6), (23, 9), (23, 10), (23, 21), (23, 25), (23, 30), (23, 38), (23, 39), (23, 40), (23, 43), (23, 46), (23, 47), (23, 52), (23, 57), (23, 58), (23, 62), (23, 63), (23, 68), (23, 69), (23, 76), (23, 77), (23, 80), (23, 82), (23, 86), (24, 6), (24, 9), (24, 10), (24, 21), (24, 25), (24, 30), (24, 38), (24, 40), (24, 46), (24, 47), (24, 52), (24, 57), (24, 58), (24, 62), (24, 63), (24, 68), (24, 69), (24, 76), (24, 77), (24, 80), (24, 82), (24, 86), (26, 6), (26, 9), (26, 10), (26, 21), (26, 25), (26, 30), (26, 38), (26, 39), (26, 40), (26, 43), (26, 46), (26, 47), (26, 52), (26, 57), (26, 58), (26, 59), (26, 62), (26, 63), (26, 68), (26, 69), (26, 73), (26, 76), (26, 77), (26, 80), (26, 82), (26, 86), (27, 6), (27, 9), (27, 10), (27, 21), (27, 25), (27, 30), (27, 38), (27, 40), (27, 46), (27, 47), (27, 52), (27, 57), (27, 58), (27, 62), (27, 68), (27, 69), (27, 76), (27, 80), (27, 82), (27, 86), (28, 6), (28, 9), (28, 10), (28, 21), (28, 25), (28, 30), (28, 38), (28, 40), (28, 46), (28, 52), (28, 57), (28, 58), (28, 62), (28, 68), (28, 69), (28, 80), (28, 82), (29, 6), (29, 9), (29, 10), (29, 21), (29, 25), (29, 30), (29, 38), (29, 40), (29, 46), (29, 52), (29, 57), (29, 58), (29, 62), (29, 68), (29, 69), (29, 80), (29, 82), (33, 6), (33, 9), (33, 10), (33, 21), (33, 25), (33, 30), (33, 38), (33, 40), (33, 46), (33, 47), (33, 52), (33, 57), (33, 58), (33, 62), (33, 68), (33, 69), (33, 76), (33, 77), (33, 80), (33, 82), (33, 86), (34, 9), (34, 10), (34, 30), (34, 40), (34, 57), (34, 58), (34, 68), (34, 80), (34, 82), (36, 6), (36, 9), (36, 10), (36, 21), (36, 25), (36, 30), (36, 40), (36, 46), (36, 52), (36, 57), (36, 58), (36, 68), (36, 69), (36, 80), (36, 82), (36, 86), (37, 6), (37, 9), (37, 10), (37, 21), (37, 25), (37, 30), (37, 38), (37, 40), (37, 46), (37, 52), (37, 57), (37, 58), (37, 62), (37, 68), (37, 69), (37, 80), (37, 82), (37, 86), (41, 6), (41, 9), (41, 10), (41, 21), (41, 25), (41, 30), (41, 38), (41, 39), (41, 40), (41, 43), (41, 46), (41, 47), (41, 52), (41, 57), (41, 58), (41, 62), (41, 63), (41, 68), (41, 69), (41, 76), (41, 77), (41, 80), (41, 82), (41, 86), (44, 6), (44, 9), (44, 10), (44, 21), (44, 25), (44, 30), (44, 38), (44, 39), (44, 40), (44, 46), (44, 47), (44, 52), (44, 57), (44, 58), (44, 62), (44, 68), (44, 69), (44, 76), (44, 77), (44, 80), (44, 82), (44, 86), (45, 6), (45, 9), (45, 10), (45, 21), (45, 25), (45, 30), (45, 38), (45, 40), (45, 46), (45, 47), (45, 52), (45, 57), (45, 58), (45, 62), (45, 68), (45, 69), (45, 80), (45, 82), (45, 86), (48, 6), (48, 9), (48, 10), (48, 21), (48, 25), (48, 30), (48, 38), (48, 39), (48, 40), (48, 43), (48, 46), (48, 47), (48, 52), (48, 57), (48, 58), (48, 62), (48, 63), (48, 68), (48, 69), (48, 76), (48, 77), (48, 80), (48, 82), (48, 86), (49, 57), (49, 80), (53, 6), (53, 9), (53, 10), (53, 21), (53, 22), (53, 25), (53, 30), (53, 38), (53, 39), (53, 40), (53, 46), (53, 47), (53, 52), (53, 57), (53, 58), (53, 59), (53, 62), (53, 63), (53, 68), (53, 69), (53, 76), (53, 77), (53, 80), (53, 82), (53, 86), (54, 80), (55, 6), (55, 21), (55, 30), (55, 40), (55, 57), (55, 58), (55, 69), (55, 80), (55, 82), (55, 86), (61, 80), (64, 9), (64, 10), (64, 30), (64, 57), (64, 58), (64, 80), (64, 82), (66, 6), (66, 9), (66, 10), (66, 21), (66, 25), (66, 30), (66, 38), (66, 39), (66, 40), (66, 43), (66, 46), (66, 47), (66, 52), (66, 57), (66, 58), (66, 62), (66, 68), (66, 69), (66, 76), (66, 77), (66, 80), (66, 82), (66, 86), (70, 6), (70, 21), (70, 30), (70, 57), (70, 80), (71, 6), (71, 9), (71, 10), (71, 25), (71, 30), (71, 40), (71, 46), (71, 57), (71, 58), (71, 62), (71, 69), (71, 80), (71, 82), (74, 6), (74, 9), (74, 10), (74, 25), (74, 30), (74, 40), (74, 57), (74, 58), (74, 69), (74, 80), (74, 82), (75, 9), (75, 10), (75, 30), (75, 58), (75, 80), (75, 82), (78, 6), (78, 9), (78, 10), (78, 21), (78, 25), (78, 30), (78, 38), (78, 40), (78, 46), (78, 47), (78, 52), (78, 57), (78, 58), (78, 62), (78, 68), (78, 69), (78, 76), (78, 77), (78, 80), (78, 82), (78, 86), (79, 6), (79, 9), (79, 10), (79, 21), (79, 25), (79, 30), (79, 38), (79, 39), (79, 40), (79, 43), (79, 46), (79, 47), (79, 52), (79, 57), (79, 58), (79, 62), (79, 63), (79, 68), (79, 69), (79, 73), (79, 76), (79, 77), (79, 80), (79, 82), (79, 86), (83, 9), (83, 10), (83, 30), (83, 80), (83, 82), (88, 6), (88, 9), (88, 10), (88, 21), (88, 25), (88, 30), (88, 38), (88, 40), (88, 46), (88, 47), (88, 52), (88, 57), (88, 58), (88, 62), (88, 68), (88, 69), (88, 80), (88, 82)]</t>
        </is>
      </c>
      <c r="N2" t="n">
        <v>297</v>
      </c>
      <c r="O2" t="n">
        <v>0.5</v>
      </c>
      <c r="P2" t="n">
        <v>0.9</v>
      </c>
      <c r="Q2" t="n">
        <v>3</v>
      </c>
      <c r="R2" t="n">
        <v>10000</v>
      </c>
      <c r="S2" t="inlineStr">
        <is>
          <t>14/03/2024, 15:02:57</t>
        </is>
      </c>
      <c r="T2" s="3">
        <f>hyperlink("https://spiral.technion.ac.il/results/MTAwMDA3Ng==/1/GOResultsPROCESS","link")</f>
        <v/>
      </c>
      <c r="U2" t="inlineStr">
        <is>
          <t>['GO:0050804:modulation of chemical synaptic transmission (qval8.9E-15)', 'GO:0099177:regulation of trans-synaptic signaling (qval4.96E-15)', 'GO:0010975:regulation of neuron projection development (qval4.35E-14)', 'GO:0120035:regulation of plasma membrane bounded cell projection organization (qval1.99E-13)', 'GO:0031344:regulation of cell projection organization (qval3.26E-13)', 'GO:0051960:regulation of nervous system development (qval3.83E-13)', 'GO:0050773:regulation of dendrite development (qval1.41E-12)', 'GO:0051128:regulation of cellular component organization (qval4.68E-12)', 'GO:0050767:regulation of neurogenesis (qval5.96E-12)', 'GO:0045664:regulation of neuron differentiation (qval1.17E-11)', 'GO:0051179:localization (qval1.49E-11)', 'GO:0060284:regulation of cell development (qval1.68E-11)', 'GO:0032879:regulation of localization (qval2.03E-11)', 'GO:0050807:regulation of synapse organization (qval2.02E-11)', 'GO:0051049:regulation of transport (qval2.22E-11)', 'GO:0010769:regulation of cell morphogenesis involved in differentiation (qval3.01E-10)', 'GO:0022604:regulation of cell morphogenesis (qval3.19E-10)', 'GO:0065007:biological regulation (qval4.58E-10)', 'GO:0050789:regulation of biological process (qval6.08E-10)', 'GO:0065008:regulation of biological quality (qval6.07E-10)', 'GO:0048814:regulation of dendrite morphogenesis (qval1.31E-9)', 'GO:0050794:regulation of cellular process (qval3.17E-9)', 'GO:0023051:regulation of signaling (qval6.6E-9)', 'GO:0031346:positive regulation of cell projection organization (qval6.85E-9)', 'GO:0051641:cellular localization (qval7.41E-9)', 'GO:0010646:regulation of cell communication (qval7.29E-9)', 'GO:0048167:regulation of synaptic plasticity (qval2.14E-8)', 'GO:0099175:regulation of postsynapse organization (qval2.43E-8)', 'GO:0060341:regulation of cellular localization (qval2.89E-8)', 'GO:0006810:transport (qval9.41E-8)', 'GO:0008104:protein localization (qval9.49E-8)', 'GO:0022603:regulation of anatomical structure morphogenesis (qval1.12E-7)', 'GO:0051234:establishment of localization (qval1.75E-7)', 'GO:0050808:synapse organization (qval1.73E-7)', 'GO:0033036:macromolecule localization (qval1.91E-7)', 'GO:0060998:regulation of dendritic spine development (qval2.33E-7)', 'GO:0051130:positive regulation of cellular component organization (qval2.65E-7)', 'GO:0051239:regulation of multicellular organismal process (qval4.9E-7)', 'GO:0010976:positive regulation of neuron projection development (qval6.67E-7)', 'GO:0051962:positive regulation of nervous system development (qval1.58E-6)', 'GO:0065009:regulation of molecular function (qval1.54E-6)', 'GO:0050806:positive regulation of synaptic transmission (qval1.79E-6)', 'GO:0048522:positive regulation of cellular process (qval2.12E-6)', 'GO:0016192:vesicle-mediated transport (qval2.71E-6)', 'GO:0045666:positive regulation of neuron differentiation (qval3.12E-6)', 'GO:0099072:regulation of postsynaptic membrane neurotransmitter receptor levels (qval3.71E-6)', 'GO:0044087:regulation of cellular component biogenesis (qval4.15E-6)', 'GO:0050793:regulation of developmental process (qval4.21E-6)', 'GO:0034613:cellular protein localization (qval4.28E-6)', 'GO:0051649:establishment of localization in cell (qval4.72E-6)', 'GO:2000026:regulation of multicellular organismal development (qval5.54E-6)', 'GO:0098916:anterograde trans-synaptic signaling (qval6.05E-6)', 'GO:0007268:chemical synaptic transmission (qval5.93E-6)', 'GO:0070727:cellular macromolecule localization (qval6.06E-6)', 'GO:0048518:positive regulation of biological process (qval7.57E-6)', 'GO:0051668:localization within membrane (qval8.22E-6)', 'GO:0050769:positive regulation of neurogenesis (qval9.06E-6)', 'GO:0045595:regulation of cell differentiation (qval1.33E-5)', 'GO:0035418:protein localization to synapse (qval1.83E-5)', 'GO:0010720:positive regulation of cell development (qval1.9E-5)', 'GO:0098693:regulation of synaptic vesicle cycle (qval1.94E-5)', 'GO:0061001:regulation of dendritic spine morphogenesis (qval2.54E-5)', 'GO:0099537:trans-synaptic signaling (qval2.91E-5)', 'GO:1905475:regulation of protein localization to membrane (qval2.87E-5)', 'GO:1904375:regulation of protein localization to cell periphery (qval2.91E-5)', 'GO:0043269:regulation of ion transport (qval3.2E-5)', 'GO:0010469:regulation of signaling receptor activity (qval3.22E-5)', 'GO:0072657:protein localization to membrane (qval3.3E-5)', 'GO:0099536:synaptic signaling (qval4.08E-5)', 'GO:1900006:positive regulation of dendrite development (qval4.47E-5)', 'GO:0051963:regulation of synapse assembly (qval4.42E-5)', 'GO:1902473:regulation of protein localization to synapse (qval5.34E-5)', 'GO:0032940:secretion by cell (qval5.66E-5)', 'GO:0046907:intracellular transport (qval6.35E-5)', 'GO:0060627:regulation of vesicle-mediated transport (qval6.3E-5)', 'GO:0030036:actin cytoskeleton organization (qval6.3E-5)', 'GO:0007610:behavior (qval6.45E-5)', 'GO:0050890:cognition (qval1.24E-4)', 'GO:0007399:nervous system development (qval1.24E-4)', 'GO:0097479:synaptic vesicle localization (qval1.35E-4)', 'GO:0016043:cellular component organization (qval1.37E-4)', 'GO:0097120:receptor localization to synapse (qval1.79E-4)', 'GO:0071840:cellular component organization or biogenesis (qval1.9E-4)', 'GO:0009966:regulation of signal transduction (qval2.12E-4)', 'GO:0030029:actin filament-based process (qval2.46E-4)', 'GO:0050770:regulation of axonogenesis (qval2.55E-4)', 'GO:0048489:synaptic vesicle transport (qval2.52E-4)', 'GO:0097480:establishment of synaptic vesicle localization (qval2.49E-4)', 'GO:0007611:learning or memory (qval2.65E-4)', 'GO:1902683:regulation of receptor localization to synapse (qval2.67E-4)', 'GO:0032386:regulation of intracellular transport (qval2.72E-4)', 'GO:0043087:regulation of GTPase activity (qval2.97E-4)', 'GO:0006887:exocytosis (qval3.1E-4)', 'GO:0099601:regulation of neurotransmitter receptor activity (qval3.39E-4)', 'GO:0032990:cell part morphogenesis (qval3.56E-4)', 'GO:0032880:regulation of protein localization (qval3.62E-4)', 'GO:0010977:negative regulation of neuron projection development (qval3.63E-4)', 'GO:1903076:regulation of protein localization to plasma membrane (qval3.62E-4)', 'GO:0044089:positive regulation of cellular component biogenesis (qval3.78E-4)', 'GO:0120039:plasma membrane bounded cell projection morphogenesis (qval3.76E-4)', 'GO:0033043:regulation of organelle organization (qval3.89E-4)', 'GO:1903539:protein localization to postsynaptic membrane (qval4.48E-4)', 'GO:0034765:regulation of ion transmembrane transport (qval4.85E-4)', 'GO:0009987:cellular process (qval4.91E-4)', 'GO:0060999:positive regulation of dendritic spine development (qval5.14E-4)', 'GO:0048858:cell projection morphogenesis (qval5.51E-4)', 'GO:0031345:negative regulation of cell projection organization (qval5.73E-4)', 'GO:0046903:secretion (qval6.03E-4)', 'GO:0031644:regulation of neurological system process (qval6.3E-4)', 'GO:0048812:neuron projection morphogenesis (qval6.48E-4)', 'GO:0006468:protein phosphorylation (qval7.55E-4)', 'GO:0050775:positive regulation of dendrite morphogenesis (qval8.02E-4)', 'GO:0099003:vesicle-mediated transport in synapse (qval8.45E-4)', 'GO:0044093:positive regulation of molecular function (qval8.65E-4)', 'GO:0006897:endocytosis (qval9.01E-4)', 'GO:2000171:negative regulation of dendrite development (qval9.16E-4)', 'GO:0046928:regulation of neurotransmitter secretion (qval9.79E-4)', 'GO:0034762:regulation of transmembrane transport (qval9.81E-4)', 'GO:0048523:negative regulation of cellular process (qval9.99E-4)', 'GO:0099643:signal release from synapse (qval1.11E-3)', 'GO:0051640:organelle localization (qval1.3E-3)', 'GO:0048168:regulation of neuronal synaptic plasticity (qval1.3E-3)', 'GO:0051489:regulation of filopodium assembly (qval1.46E-3)', 'GO:1903530:regulation of secretion by cell (qval1.46E-3)', 'GO:0051056:regulation of small GTPase mediated signal transduction (qval1.53E-3)', 'GO:0021987:cerebral cortex development (qval1.54E-3)', 'GO:0051050:positive regulation of transport (qval1.67E-3)', 'GO:0016050:vesicle organization (qval1.66E-3)', 'GO:0007015:actin filament organization (qval1.67E-3)', 'GO:0016310:phosphorylation (qval1.7E-3)', 'GO:0030030:cell projection organization (qval1.97E-3)', 'GO:0031175:neuron projection development (qval2.15E-3)', 'GO:0051648:vesicle localization (qval2.19E-3)', 'GO:0023061:signal release (qval2.17E-3)', 'GO:0051656:establishment of organelle localization (qval2.18E-3)', 'GO:0023052:signaling (qval2.33E-3)', 'GO:0010770:positive regulation of cell morphogenesis involved in differentiation (qval2.38E-3)', 'GO:0030865:cortical cytoskeleton organization (qval2.39E-3)', 'GO:0048519:negative regulation of biological process (qval2.55E-3)', 'GO:0050790:regulation of catalytic activity (qval2.58E-3)', 'GO:0007267:cell-cell signaling (qval2.72E-3)', 'GO:0042391:regulation of membrane potential (qval2.73E-3)', 'GO:0098657:import into cell (qval2.74E-3)', 'GO:1902531:regulation of intracellular signal transduction (qval2.73E-3)', 'GO:0010647:positive regulation of cell communication (qval2.97E-3)', 'GO:0006464:cellular protein modification process (qval3.06E-3)', 'GO:0036211:protein modification process (qval3.04E-3)', 'GO:0015031:protein transport (qval3.27E-3)', 'GO:0046578:regulation of Ras protein signal transduction (qval3.37E-3)', 'GO:0023056:positive regulation of signaling (qval3.49E-3)', 'GO:0017158:regulation of calcium ion-dependent exocytosis (qval3.52E-3)', 'GO:0032273:positive regulation of protein polymerization (qval3.76E-3)', 'GO:0061003:positive regulation of dendritic spine morphogenesis (qval3.75E-3)', 'GO:0120032:regulation of plasma membrane bounded cell projection assembly (qval3.8E-3)', 'GO:1903827:regulation of cellular protein localization (qval3.83E-3)', 'GO:0035556:intracellular signal transduction (qval3.93E-3)', 'GO:1905749:regulation of endosome to plasma membrane protein transport (qval3.96E-3)', 'GO:0044057:regulation of system process (qval3.94E-3)', 'GO:0006886:intracellular protein transport (qval4E-3)', 'GO:0060491:regulation of cell projection assembly (qval4.31E-3)', 'GO:0015833:peptide transport (qval4.3E-3)', 'GO:0016079:synaptic vesicle exocytosis (qval4.3E-3)', 'GO:0032271:regulation of protein polymerization (qval4.28E-3)', 'GO:0032412:regulation of ion transmembrane transporter activity (qval4.57E-3)', 'GO:0010638:positive regulation of organelle organization (qval4.57E-3)', 'GO:0001764:neuron migration (qval4.69E-3)', 'GO:0019220:regulation of phosphate metabolic process (qval5.42E-3)', 'GO:0051174:regulation of phosphorus metabolic process (qval5.52E-3)', 'GO:1905477:positive regulation of protein localization to membrane (qval5.58E-3)', 'GO:0120034:positive regulation of plasma membrane bounded cell projection assembly (qval5.54E-3)', 'GO:0051966:regulation of synaptic transmission, glutamatergic (qval5.56E-3)', 'GO:0098815:modulation of excitatory postsynaptic potential (qval5.61E-3)', 'GO:0048731:system development (qval5.61E-3)', 'GO:0001956:positive regulation of neurotransmitter secretion (qval5.83E-3)', 'GO:0050768:negative regulation of neurogenesis (qval5.83E-3)', 'GO:1903305:regulation of regulated secretory pathway (qval5.82E-3)', 'GO:0030833:regulation of actin filament polymerization (qval5.93E-3)', 'GO:2000300:regulation of synaptic vesicle exocytosis (qval5.92E-3)', 'GO:0043254:regulation of protein complex assembly (qval5.92E-3)', 'GO:0051650:establishment of vesicle localization (qval5.94E-3)', 'GO:0099152:regulation of neurotransmitter receptor transport, endosome to postsynaptic membrane (qval5.95E-3)', 'GO:0007626:locomotory behavior (qval6.32E-3)', 'GO:0045184:establishment of protein localization (qval6.77E-3)', 'GO:1990778:protein localization to cell periphery (qval7.15E-3)', 'GO:0045956:positive regulation of calcium ion-dependent exocytosis (qval7.14E-3)', 'GO:1904377:positive regulation of protein localization to cell periphery (qval7.14E-3)', 'GO:0042886:amide transport (qval7.42E-3)', 'GO:0022898:regulation of transmembrane transporter activity (qval7.51E-3)', 'GO:0051094:positive regulation of developmental process (qval7.55E-3)', 'GO:0051240:positive regulation of multicellular organismal process (qval7.62E-3)', 'GO:0031323:regulation of cellular metabolic process (qval7.73E-3)', 'GO:0051046:regulation of secretion (qval8.06E-3)', 'GO:0051270:regulation of cellular component movement (qval8.28E-3)', 'GO:0032970:regulation of actin filament-based process (qval8.27E-3)', 'GO:1902803:regulation of synaptic vesicle transport (qval8.3E-3)', 'GO:0048583:regulation of response to stimulus (qval8.5E-3)', 'GO:2000463:positive regulation of excitatory postsynaptic potential (qval8.48E-3)', 'GO:0007215:glutamate receptor signaling pathway (qval8.44E-3)', 'GO:0007010:cytoskeleton organization (qval8.43E-3)', 'GO:0051491:positive regulation of filopodium assembly (qval8.49E-3)', 'GO:0021819:layer formation in cerebral cortex (qval8.85E-3)', 'GO:0051961:negative regulation of nervous system development (qval8.93E-3)', 'GO:0032502:developmental process (qval9.4E-3)', 'GO:0051588:regulation of neurotransmitter transport (qval9.6E-3)', 'GO:0043085:positive regulation of catalytic activity (qval1.09E-2)', 'GO:0032388:positive regulation of intracellular transport (qval1.12E-2)', 'GO:0040012:regulation of locomotion (qval1.13E-2)', 'GO:0099170:postsynaptic modulation of chemical synaptic transmission (qval1.15E-2)', 'GO:1903078:positive regulation of protein localization to plasma membrane (qval1.16E-2)', 'GO:0032989:cellular component morphogenesis (qval1.2E-2)', 'GO:0010771:negative regulation of cell morphogenesis involved in differentiation (qval1.27E-2)', 'GO:0051338:regulation of transferase activity (qval1.27E-2)', 'GO:0032409:regulation of transporter activity (qval1.27E-2)', 'GO:0038026:reelin-mediated signaling pathway (qval1.27E-2)', 'GO:0006793:phosphorus metabolic process (qval1.29E-2)', 'GO:0007163:establishment or maintenance of cell polarity (qval1.43E-2)', 'GO:0044267:cellular protein metabolic process (qval1.42E-2)', 'GO:0010959:regulation of metal ion transport (qval1.42E-2)', 'GO:0098660:inorganic ion transmembrane transport (qval1.44E-2)', 'GO:0006996:organelle organization (qval1.45E-2)', 'GO:0007154:cell communication (qval1.44E-2)', 'GO:0043547:positive regulation of GTPase activity (qval1.44E-2)', 'GO:0098662:inorganic cation transmembrane transport (qval1.47E-2)', 'GO:0070201:regulation of establishment of protein localization (qval1.49E-2)', 'GO:0045665:negative regulation of neuron differentiation (qval1.59E-2)', 'GO:1903829:positive regulation of cellular protein localization (qval1.65E-2)', 'GO:0017156:calcium ion regulated exocytosis (qval1.69E-2)', 'GO:0099188:postsynaptic cytoskeleton organization (qval1.7E-2)', 'GO:0099645:neurotransmitter receptor localization to postsynaptic specialization membrane (qval1.69E-2)', 'GO:0099633:protein localization to postsynaptic specialization membrane (qval1.68E-2)', 'GO:0098974:postsynaptic actin cytoskeleton organization (qval1.68E-2)', 'GO:0008064:regulation of actin polymerization or depolymerization (qval1.73E-2)', 'GO:0031334:positive regulation of protein complex assembly (qval1.73E-2)', 'GO:0051493:regulation of cytoskeleton organization (qval1.73E-2)', 'GO:0043549:regulation of kinase activity (qval1.76E-2)', 'GO:0099149:regulation of postsynaptic neurotransmitter receptor internalization (qval1.75E-2)', 'GO:0010721:negative regulation of cell development (qval1.75E-2)', 'GO:0033365:protein localization to organelle (qval1.76E-2)', 'GO:0007269:neurotransmitter secretion (qval1.78E-2)', 'GO:0040008:regulation of growth (qval1.91E-2)', 'GO:0045597:positive regulation of cell differentiation (qval1.93E-2)', 'GO:0045927:positive regulation of growth (qval1.94E-2)', 'GO:0030838:positive regulation of actin filament polymerization (qval1.95E-2)', 'GO:0030832:regulation of actin filament length (qval2.03E-2)', 'GO:0006836:neurotransmitter transport (qval2.08E-2)', 'GO:0010921:regulation of phosphatase activity (qval2.09E-2)', 'GO:1900449:regulation of glutamate receptor signaling pathway (qval2.08E-2)', 'GO:0019222:regulation of metabolic process (qval2.11E-2)', 'GO:0045055:regulated exocytosis (qval2.21E-2)', 'GO:0032956:regulation of actin cytoskeleton organization (qval2.31E-2)', 'GO:0043412:macromolecule modification (qval2.4E-2)', 'GO:0017157:regulation of exocytosis (qval2.4E-2)', 'GO:0035303:regulation of dephosphorylation (qval2.41E-2)', 'GO:0051592:response to calcium ion (qval2.41E-2)', 'GO:0051336:regulation of hydrolase activity (qval2.47E-2)', 'GO:0030334:regulation of cell migration (qval2.48E-2)', 'GO:0033674:positive regulation of kinase activity (qval2.49E-2)', 'GO:0007613:memory (qval2.49E-2)', 'GO:0010557:positive regulation of macromolecule biosynthetic process (qval2.51E-2)', 'GO:0006796:phosphate-containing compound metabolic process (qval2.57E-2)', 'GO:2000311:regulation of AMPA receptor activity (qval2.59E-2)', 'GO:0051347:positive regulation of transferase activity (qval2.59E-2)', 'GO:0040013:negative regulation of locomotion (qval2.78E-2)', 'GO:0001505:regulation of neurotransmitter levels (qval2.76E-2)', 'GO:0061024:membrane organization (qval2.78E-2)', 'GO:0031646:positive regulation of neurological system process (qval2.79E-2)', 'GO:0050774:negative regulation of dendrite morphogenesis (qval2.79E-2)', 'GO:1904889:regulation of excitatory synapse assembly (qval2.78E-2)', 'GO:1902905:positive regulation of supramolecular fiber organization (qval2.78E-2)', 'GO:0010719:negative regulation of epithelial to mesenchymal transition (qval2.78E-2)', 'GO:0051129:negative regulation of cellular component organization (qval2.85E-2)', 'GO:0051223:regulation of protein transport (qval2.84E-2)', 'GO:0007030:Golgi organization (qval2.87E-2)', 'GO:0090087:regulation of peptide transport (qval2.99E-2)', 'GO:0090316:positive regulation of intracellular protein transport (qval3.39E-2)', 'GO:0048015:phosphatidylinositol-mediated signaling (qval3.59E-2)', 'GO:0099150:regulation of postsynaptic specialization assembly (qval3.6E-2)', 'GO:0150052:regulation of postsynapse assembly (qval3.59E-2)', 'GO:1902747:negative regulation of lens fiber cell differentiation (qval3.63E-2)', 'GO:0016197:endosomal transport (qval3.71E-2)', 'GO:0031503:protein-containing complex localization (qval3.75E-2)', 'GO:2001257:regulation of cation channel activity (qval3.77E-2)', 'GO:1903508:positive regulation of nucleic acid-templated transcription (qval3.8E-2)', 'GO:0045893:positive regulation of transcription, DNA-templated (qval3.79E-2)', 'GO:1902680:positive regulation of RNA biosynthetic process (qval3.86E-2)', 'GO:1904951:positive regulation of establishment of protein localization (qval3.9E-2)', 'GO:0033157:regulation of intracellular protein transport (qval3.93E-2)', 'GO:0031630:regulation of synaptic vesicle fusion to presynaptic active zone membrane (qval4.03E-2)', 'GO:0002029:desensitization of G protein-coupled receptor signaling pathway (qval4.01E-2)', 'GO:2000302:positive regulation of synaptic vesicle exocytosis (qval4E-2)', 'GO:0033173:calcineurin-NFAT signaling cascade (qval3.98E-2)', 'GO:0010807:regulation of synaptic vesicle priming (qval3.97E-2)', 'GO:0022401:negative adaptation of signaling pathway (qval3.96E-2)', 'GO:0007264:small GTPase mediated signal transduction (qval4.08E-2)', 'GO:0018105:peptidyl-serine phosphorylation (qval4.11E-2)', 'GO:2000145:regulation of cell motility (qval4.18E-2)', 'GO:0030010:establishment of cell polarity (qval4.18E-2)', 'GO:0060079:excitatory postsynaptic potential (qval4.24E-2)', 'GO:0021549:cerebellum development (qval4.23E-2)', 'GO:0007612:learning (qval4.31E-2)', 'GO:0048172:regulation of short-term neuronal synaptic plasticity (qval4.34E-2)', 'GO:0098962:regulation of postsynaptic neurotransmitter receptor activity (qval4.33E-2)', 'GO:0033605:positive regulation of catecholamine secretion (qval4.31E-2)', 'GO:0098655:cation transmembrane transport (qval4.52E-2)', 'GO:0071705:nitrogen compound transport (qval4.67E-2)', 'GO:0051590:positive regulation of neurotransmitter transport (qval4.73E-2)', 'GO:0048278:vesicle docking (qval4.77E-2)', 'GO:0045859:regulation of protein kinase activity (qval4.78E-2)', 'GO:0035305:negative regulation of dephosphorylation (qval4.88E-2)', 'GO:0008360:regulation of cell shape (qval4.9E-2)']</t>
        </is>
      </c>
      <c r="V2" s="3">
        <f>hyperlink("https://spiral.technion.ac.il/results/MTAwMDA3Ng==/1/GOResultsFUNCTION","link")</f>
        <v/>
      </c>
      <c r="W2" t="inlineStr">
        <is>
          <t>['GO:0005515:protein binding (qval2.18E-11)', 'GO:0019899:enzyme binding (qval6.24E-7)', 'GO:0047485:protein N-terminus binding (qval1.37E-6)', 'GO:0005488:binding (qval1.87E-6)', 'GO:0008092:cytoskeletal protein binding (qval7.69E-6)', 'GO:0019901:protein kinase binding (qval9.71E-6)', 'GO:0019900:kinase binding (qval4.31E-5)', 'GO:0022843:voltage-gated cation channel activity (qval4.49E-4)', 'GO:0019904:protein domain specific binding (qval5.44E-4)', 'GO:0019902:phosphatase binding (qval5.1E-4)', 'GO:0019208:phosphatase regulator activity (qval5.54E-4)', 'GO:0008022:protein C-terminus binding (qval6.56E-4)', 'GO:0005516:calmodulin binding (qval7.11E-4)', 'GO:0060090:molecular adaptor activity (qval9.28E-4)', 'GO:0017075:syntaxin-1 binding (qval1.43E-3)', 'GO:0005249:voltage-gated potassium channel activity (qval1.99E-3)', 'GO:0004674:protein serine/threonine kinase activity (qval2.52E-3)', 'GO:0000149:SNARE binding (qval3.23E-3)', 'GO:0016773:phosphotransferase activity, alcohol group as acceptor (qval3.07E-3)', 'GO:0051020:GTPase binding (qval3.33E-3)', 'GO:0017124:SH3 domain binding (qval4.06E-3)', 'GO:0005261:cation channel activity (qval3.94E-3)', 'GO:0005244:voltage-gated ion channel activity (qval4.55E-3)', 'GO:0022832:voltage-gated channel activity (qval4.36E-3)', 'GO:0016301:kinase activity (qval4.57E-3)', 'GO:0019888:protein phosphatase regulator activity (qval4.64E-3)', 'GO:0004683:calmodulin-dependent protein kinase activity (qval4.6E-3)', 'GO:0005267:potassium channel activity (qval4.53E-3)', 'GO:0005543:phospholipid binding (qval4.5E-3)', 'GO:0044325:ion channel binding (qval5.22E-3)', 'GO:0004672:protein kinase activity (qval5.56E-3)', 'GO:0005216:ion channel activity (qval5.73E-3)', 'GO:0015079:potassium ion transmembrane transporter activity (qval7.89E-3)', 'GO:0022838:substrate-specific channel activity (qval8.58E-3)', 'GO:0003779:actin binding (qval8.88E-3)', 'GO:0004864:protein phosphatase inhibitor activity (qval1.11E-2)', 'GO:0046873:metal ion transmembrane transporter activity (qval1.12E-2)', 'GO:0022839:ion gated channel activity (qval1.18E-2)', 'GO:0030276:clathrin binding (qval1.37E-2)', 'GO:0016772:transferase activity, transferring phosphorus-containing groups (qval1.7E-2)', 'GO:0043168:anion binding (qval1.71E-2)', 'GO:0015267:channel activity (qval1.72E-2)', 'GO:0022803:passive transmembrane transporter activity (qval1.68E-2)', 'GO:0019905:syntaxin binding (qval1.73E-2)', 'GO:0022836:gated channel activity (qval1.83E-2)', 'GO:0035591:signaling adaptor activity (qval1.91E-2)', 'GO:0019212:phosphatase inhibitor activity (qval1.87E-2)', 'GO:0051018:protein kinase A binding (qval2.02E-2)', 'GO:0098772:molecular function regulator (qval2.36E-2)', 'GO:0047696:beta-adrenergic receptor kinase activity (qval2.46E-2)', 'GO:0035254:glutamate receptor binding (qval2.77E-2)', 'GO:0099106:ion channel regulator activity (qval2.79E-2)', 'GO:0030234:enzyme regulator activity (qval3E-2)', 'GO:0030165:PDZ domain binding (qval5.57E-2)', 'GO:0140096:catalytic activity, acting on a protein (qval5.66E-2)', 'GO:0022890:inorganic cation transmembrane transporter activity (qval5.6E-2)', 'GO:0031267:small GTPase binding (qval6.39E-2)', 'GO:0019903:protein phosphatase binding (qval6.58E-2)', 'GO:0003785:actin monomer binding (qval6.53E-2)']</t>
        </is>
      </c>
      <c r="X2" s="3">
        <f>hyperlink("https://spiral.technion.ac.il/results/MTAwMDA3Ng==/1/GOResultsCOMPONENT","link")</f>
        <v/>
      </c>
      <c r="Y2" t="inlineStr">
        <is>
          <t>['GO:0045202:synapse (qval7.97E-43)', 'GO:0044456:synapse part (qval5.12E-43)', 'GO:0097458:neuron part (qval3.47E-36)', 'GO:0098978:glutamatergic synapse (qval1.38E-30)', 'GO:0043005:neuron projection (qval1.64E-24)', 'GO:0030054:cell junction (qval4.67E-19)', 'GO:0042995:cell projection (qval1.76E-18)', 'GO:0099572:postsynaptic specialization (qval1.63E-18)', 'GO:0014069:postsynaptic density (qval1.69E-17)', 'GO:0120025:plasma membrane bounded cell projection (qval2.91E-15)', 'GO:0044297:cell body (qval3.15E-15)', 'GO:0030425:dendrite (qval3E-15)', 'GO:0016020:membrane (qval1.54E-14)', 'GO:0043025:neuronal cell body (qval5.74E-14)', 'GO:0120038:plasma membrane bounded cell projection part (qval2.05E-13)', 'GO:0044463:cell projection part (qval1.92E-13)', 'GO:0097060:synaptic membrane (qval7.43E-13)', 'GO:0098794:postsynapse (qval2.08E-11)', 'GO:0098685:Schaffer collateral - CA1 synapse (qval3.87E-11)', 'GO:0030424:axon (qval8.76E-11)', 'GO:0030658:transport vesicle membrane (qval1.56E-10)', 'GO:0044464:cell part (qval5.7E-9)', 'GO:0099061:integral component of postsynaptic density membrane (qval2.02E-8)', 'GO:0044309:neuron spine (qval2.47E-8)', 'GO:0099501:exocytic vesicle membrane (qval3.29E-8)', 'GO:0030672:synaptic vesicle membrane (qval3.17E-8)', 'GO:0043197:dendritic spine (qval4.58E-8)', 'GO:0034703:cation channel complex (qval5.51E-8)', 'GO:0099146:intrinsic component of postsynaptic density membrane (qval5.56E-8)', 'GO:0099060:integral component of postsynaptic specialization membrane (qval5.86E-8)', 'GO:0005886:plasma membrane (qval6.22E-8)', 'GO:0033267:axon part (qval9.81E-8)', 'GO:0043226:organelle (qval1.11E-7)', 'GO:0098948:intrinsic component of postsynaptic specialization membrane (qval1.3E-7)', 'GO:0098590:plasma membrane region (qval1.98E-7)', 'GO:0005737:cytoplasm (qval2.37E-7)', 'GO:0034702:ion channel complex (qval2.8E-7)', 'GO:1902495:transmembrane transporter complex (qval2.87E-7)', 'GO:0099699:integral component of synaptic membrane (qval3.21E-7)', 'GO:0030427:site of polarized growth (qval3.4E-7)', 'GO:0044459:plasma membrane part (qval3.53E-7)', 'GO:0099240:intrinsic component of synaptic membrane (qval5.19E-7)', 'GO:0060076:excitatory synapse (qval5.39E-7)', 'GO:0044424:intracellular part (qval6.04E-7)', 'GO:0099055:integral component of postsynaptic membrane (qval6.2E-7)', 'GO:0030426:growth cone (qval6.08E-7)', 'GO:1990351:transporter complex (qval7.31E-7)', 'GO:0098936:intrinsic component of postsynaptic membrane (qval1.55E-6)', 'GO:0044433:cytoplasmic vesicle part (qval1.68E-6)', 'GO:0070382:exocytic vesicle (qval3.5E-6)', 'GO:0030659:cytoplasmic vesicle membrane (qval6.91E-6)', 'GO:0008021:synaptic vesicle (qval1.34E-5)', 'GO:0043227:membrane-bounded organelle (qval1.67E-5)', 'GO:0044444:cytoplasmic part (qval1.77E-5)', 'GO:0044422:organelle part (qval2.64E-5)', 'GO:0043229:intracellular organelle (qval5.12E-5)', 'GO:0012506:vesicle membrane (qval5.86E-5)', 'GO:0043198:dendritic shaft (qval6.94E-5)', 'GO:0099092:postsynaptic density, intracellular component (qval9.78E-5)', 'GO:0099568:cytoplasmic region (qval1.26E-4)', 'GO:0098588:bounding membrane of organelle (qval1.55E-4)', 'GO:0045211:postsynaptic membrane (qval1.61E-4)', 'GO:0030133:transport vesicle (qval2.1E-4)', 'GO:0031252:cell leading edge (qval2.64E-4)', 'GO:0099091:postsynaptic specialization, intracellular component (qval4.38E-4)', 'GO:0098984:neuron to neuron synapse (qval5.78E-4)', 'GO:0098563:intrinsic component of synaptic vesicle membrane (qval1.02E-3)', 'GO:0043204:perikaryon (qval1.2E-3)', 'GO:0032991:protein-containing complex (qval1.2E-3)', 'GO:0008328:ionotropic glutamate receptor complex (qval1.24E-3)', 'GO:0031410:cytoplasmic vesicle (qval1.44E-3)', 'GO:0099503:secretory vesicle (qval1.47E-3)', 'GO:0097708:intracellular vesicle (qval1.66E-3)', 'GO:0034705:potassium channel complex (qval1.66E-3)', 'GO:0098805:whole membrane (qval1.65E-3)', 'GO:0098686:hippocampal mossy fiber to CA3 synapse (qval1.99E-3)', 'GO:0043231:intracellular membrane-bounded organelle (qval2.29E-3)', 'GO:0031090:organelle membrane (qval2.5E-3)', 'GO:0098797:plasma membrane protein complex (qval2.53E-3)', 'GO:0098878:neurotransmitter receptor complex (qval2.86E-3)', 'GO:0036477:somatodendritic compartment (qval3.72E-3)', 'GO:0098793:presynapse (qval3.94E-3)', 'GO:0042734:presynaptic membrane (qval3.94E-3)', 'GO:0098839:postsynaptic density membrane (qval4.09E-3)', 'GO:0098889:intrinsic component of presynaptic membrane (qval4.2E-3)', 'GO:0098796:membrane protein complex (qval4.25E-3)', 'GO:0099056:integral component of presynaptic membrane (qval4.72E-3)', 'GO:0099634:postsynaptic specialization membrane (qval4.86E-3)', 'GO:0044295:axonal growth cone (qval5.07E-3)', 'GO:0005938:cell cortex (qval5.47E-3)', 'GO:0070033:synaptobrevin 2-SNAP-25-syntaxin-1a-complexin II complex (qval5.8E-3)', 'GO:0008076:voltage-gated potassium channel complex (qval5.8E-3)', 'GO:0030285:integral component of synaptic vesicle membrane (qval5.78E-3)', 'GO:0044448:cell cortex part (qval5.8E-3)', 'GO:0098688:parallel fiber to Purkinje cell synapse (qval6.81E-3)', 'GO:0031982:vesicle (qval6.94E-3)', 'GO:0005829:cytosol (qval7.7E-3)', 'GO:0044446:intracellular organelle part (qval8.96E-3)', 'GO:0032433:filopodium tip (qval9.51E-3)', 'GO:0032838:plasma membrane bounded cell projection cytoplasm (qval1.13E-2)', 'GO:0055037:recycling endosome (qval1.17E-2)', 'GO:0033268:node of Ranvier (qval1.23E-2)', 'GO:0030117:membrane coat (qval1.24E-2)', 'GO:0005955:calcineurin complex (qval1.23E-2)', 'GO:0032839:dendrite cytoplasm (qval1.27E-2)', 'GO:0043194:axon initial segment (qval1.56E-2)', 'GO:0005634:nucleus (qval1.72E-2)']</t>
        </is>
      </c>
    </row>
    <row r="3">
      <c r="A3" s="1" t="n">
        <v>2</v>
      </c>
      <c r="B3" t="n">
        <v>18351</v>
      </c>
      <c r="C3" t="n">
        <v>5043</v>
      </c>
      <c r="D3" t="n">
        <v>89</v>
      </c>
      <c r="E3" t="n">
        <v>7832</v>
      </c>
      <c r="F3" t="n">
        <v>460</v>
      </c>
      <c r="G3" t="n">
        <v>4552</v>
      </c>
      <c r="H3" t="n">
        <v>76</v>
      </c>
      <c r="I3" t="n">
        <v>648</v>
      </c>
      <c r="J3" s="2" t="n">
        <v>-3955</v>
      </c>
      <c r="K3" t="n">
        <v>0.282</v>
      </c>
      <c r="L3" t="inlineStr">
        <is>
          <t>2210016L21Rik,A830018L16Rik,Aasdhppt,Abcc5,Abhd2,Ablim2,Acd,Ackr1,Actl6b,Actr3,Actr8,Adam22,Adgrl1,Adprh,Agpat1,Akap11,Alas1,Alkbh5,Anapc4,Ankhd1,Ankrd11,Ankrd13c,Ankrd34a,Ankrd52,Ap2a1,Ap3b2,Apba2,Apc,Api5,Arf6,Arfgef1,Arfip2,Arhgap21,Arhgap44,Arhgef7,Arpc1a,Arpc4,Arrb2,Asah1,Asna1,Asphd1,Atg9a,Atn1,Atp13a3,Atp6v0e2,Atxn7l3,Atxn7l3b,Auts2,B3gat1,B4galt2,Bag2,Basp1,Bcr,Brinp2,C2cd5,Cacna1b,Cacna1e,Cacnb1,Calm2,Calu,Camk4,Capn15,Cbx5,Ccdc149,Ccdc6,Ccdc85c,Ccdc9,Cckbr,Ccnc,Cct5,Cdk13,Cdk5r1,Cdk5r2,Cdk9,Cdkl5,Cdkn2d,Cds2,Cep170b,Chchd3,Chmp4b,Chmp6,Clasp1,Clptm1l,Clstn1,Cmas,Cnpy3,Coa3,Cobl,Comt,Coro7,Cpe,Cpne5,Crk,Crtc1,Cry2,Csnk1e,Csnk2a1,Csrnp2,Ctbp1,Ctc1,Ctdspl,Ctnnd2,Ctsf,Cul4a,Cyp46a1,D6Wsu163e,Dclk1,Ddx10,Ddx3x,Ddx42,Dennd4a,Dennd4b,Dennd6b,Dlg1,Dlgap1,Dlk2,Dnajb14,Dnajc13,Dnajc16,Dnajc6,Dock3,Dpp10,Dtd1,Dtx3,Dusp11,Dync1li2,Dzip1l,Edc4,Eef1a2,Efnb2,Egr3,Eif1,Eif2ak1,Elavl1,Elp1,Ensa,Epm2aip1,Ercc6,Erf,Etv3,Exoc4,Exosc9,Extl2,Fabp3,Faim2,Fam117b,Fam126b,Fam220a,Fam78b,Fam81a,Fbll1,Fbxl17,Fbxl19,Fbxo22,Fbxo3,Fbxo41,Fcho1,Fdx2,Fem1a,Fkbp2,Fkbp8,Fmnl1,Fndc10,Fscn1,Fxyd7,Fzd3,G3bp2,Gabrb2,Gar1,Gfpt1,Gigyf1,Gm42517,Gnao1,Gnaz,Gnb2,Gng3,Gpatch8,Gpr26,Gria2,Grik5,Gripap1,Grk2,Grk3,Grm5,Gucy1a2,Hagh,Hdgf,Heatr1,Hectd1,Hint1,Hivep3,Hmgxb3,Hnrnpd,Hnrnpul2,Hsbp1,Igf1r,Ikbkb,Ilf3,Impdh1,Inafm2,Ip6k2,Ipo5,Ipo9,Jak1,Jmjd8,Kcna2,Kcnh3,Kcnj4,Kcnv1,Khdrbs1,Kif2a,Klhl23,Kpnb1,Lhfpl4,Lin7b,Lingo1,Lmtk2,Lrfn1,Lrfn3,Lrp1,Lrp8,Lrrc4b,Lrrc59,Lrrtm3,Maged1,Magi3,Map1b,Map2k1,Map2k5,Mapre2,Marc2,March6,Marcks,Mark1,Mark2,Maz,Mbnl1,Mcf2l,Med14,Megf9,Memo1,Mfn2,Mga,Mgat3,Mical3,Micu3,Mink1,Mllt6,Mogs,Mpv17,Mras,Mtmr6,Myef2,Naa15,Nbea,Ncan,Ndufa12,Ndufa6,Nf1,Ngef,Nipsnap1,Nlk,Nova2,Nr1d1,Nrgn,Ntm,Nucb1,Nudt3,Ogt,Olfm2,Opa1,Osbp2,Osbpl10,Otud3,Otud4,Pafah1b1,Pcbp1,Pde4d,Pdhb,Pex19,Pex5,Pfkp,Pfn2,Pgam5,Pgm2l1,Phactr1,Phf24,Pi4kb,Pianp,Pin1,Pip5k1c,Pitpnm3,Plcb1,Plekho1,Plxna2,Porcn,Ppp1r12b,Ppp1r12c,Ppp1r9a,Ppp2cb,Ppp3cb,Ppp6r1,Prcc,Prdm2,Prkar1b,Prkci,Prpf19,Prpf6,Prrt1,Psmb5,Psmc1,Psmd5,Ptms,Ptp4a3,Ptprt,Pum1,Pum2,Purg,R3hdm4,Rab11fip2,Rab2a,Rab35,Rap1gap2,Rasal2,Rasgef1c,Rbbp4,Rbbp7,Rbck1,Rbfox3,Rcan1,Relch,Rhobtb2,Rimbp2,Ripor1,Rnf103,Rprd1a,Rtl8b,Rtn1,Safb,Samd8,Sar1a,Saraf,Scamp1,Schip1,Scrn1,Sdc3,Sec22b,Sema4a,Sez6l,Sfmbt1,Sgtb,Sh2b3,Sh2d5,Sh3pxd2a,Shisa4,Shoc2,Sidt1,Sirt6,Slc36a1,Slc39a10,Slc4a10,Slc4a3,Slc8a2,Slitrk1,Smarca2,Snph,Snrnp70,Snrpd3,Sorbs2,Spin1,Spred1,Spred2,Spred3,Spryd3,Srebf2,Srrm2,Srsf2,Ssrp1,Sstr3,Strap,Strbp,Strip1,Stx1a,Stx7,Stxbp5,Sun1,Svop,Sympk,Syn1,Syt1,Syt16,Szt2,Tbpl1,Tceal5,Tceal9,Tent4b,Tex2,Tia1,Tiprl,Tmem151b,Tmem198,Tmem203,Tmem222,Tmem240,Tmem50a,Tmem65,Tnks2,Tnrc18,Tom1l2,Tomm22,Tpm1,Trappc6b,Trim3,Trim33,Trim37,Trim44,Trim46,Trip12,Tsc22d2,Tspyl5,Ttyh3,Tyro3,Ubap2l,Ube2ql1,Ube2v1,Ubl4a,Ubn1,Ubr2,Ubtd2,Unc13a,Unc80,Usf2,Uso1,Usp22,Usp4,Usp7,Vars,Vps50,Vps51,Vti1b,Washc4,Wasl,Wbp11,Wdr82,Xpr1,Yme1l1,Zbtb38,Zc2hc1a,Zfand3,Zfp207,Zfp280d,Zfp428,Zfp445,Zfp655,Zfpl1,Zfyve28,Zfyve9,Zmiz2,Zpr1,Zrsr1</t>
        </is>
      </c>
      <c r="M3" t="inlineStr">
        <is>
          <t>[(0, 9), (0, 10), (0, 30), (0, 40), (0, 57), (0, 58), (0, 68), (0, 80), (0, 82), (1, 6), (1, 9), (1, 10), (1, 21), (1, 25), (1, 30), (1, 38), (1, 39), (1, 40), (1, 46), (1, 47), (1, 52), (1, 57), (1, 58), (1, 62), (1, 68), (1, 69), (1, 80), (1, 82), (1, 86), (3, 6), (3, 9), (3, 10), (3, 21), (3, 25), (3, 30), (3, 38), (3, 40), (3, 46), (3, 47), (3, 52), (3, 57), (3, 58), (3, 59), (3, 62), (3, 68), (3, 69), (3, 80), (3, 82), (4, 6), (4, 9), (4, 10), (4, 21), (4, 25), (4, 30), (4, 38), (4, 40), (4, 46), (4, 47), (4, 52), (4, 57), (4, 58), (4, 62), (4, 68), (4, 69), (4, 80), (4, 82), (4, 86), (7, 9), (7, 10), (7, 30), (7, 40), (7, 57), (7, 58), (7, 68), (7, 80), (7, 82), (8, 6), (8, 9), (8, 10), (8, 21), (8, 25), (8, 30), (8, 38), (8, 40), (8, 46), (8, 47), (8, 52), (8, 57), (8, 58), (8, 62), (8, 68), (8, 69), (8, 80), (8, 82), (11, 6), (11, 9), (11, 10), (11, 21), (11, 25), (11, 30), (11, 38), (11, 40), (11, 46), (11, 47), (11, 57), (11, 58), (11, 62), (11, 68), (11, 69), (11, 80), (11, 82), (12, 6), (12, 9), (12, 10), (12, 21), (12, 25), (12, 30), (12, 38), (12, 40), (12, 46), (12, 47), (12, 57), (12, 58), (12, 62), (12, 68), (12, 69), (12, 80), (12, 82), (13, 6), (13, 9), (13, 10), (13, 21), (13, 25), (13, 30), (13, 38), (13, 40), (13, 46), (13, 47), (13, 52), (13, 57), (13, 58), (13, 62), (13, 68), (13, 69), (13, 80), (13, 82), (13, 86), (15, 9), (15, 10), (15, 30), (15, 40), (15, 57), (15, 58), (15, 68), (15, 80), (15, 82), (16, 9), (16, 10), (16, 30), (16, 40), (16, 57), (16, 58), (16, 68), (16, 80), (16, 82), (17, 80), (18, 30), (18, 80), (18, 82), (19, 6), (19, 9), (19, 10), (19, 30), (19, 40), (19, 46), (19, 57), (19, 58), (19, 80), (19, 82), (20, 6), (20, 9), (20, 10), (20, 21), (20, 25), (20, 30), (20, 38), (20, 39), (20, 40), (20, 46), (20, 47), (20, 52), (20, 57), (20, 58), (20, 59), (20, 62), (20, 68), (20, 69), (20, 76), (20, 77), (20, 80), (20, 82), (20, 86), (23, 6), (23, 9), (23, 10), (23, 21), (23, 25), (23, 30), (23, 38), (23, 40), (23, 43), (23, 46), (23, 47), (23, 52), (23, 57), (23, 58), (23, 62), (23, 68), (23, 69), (23, 80), (23, 82), (23, 86), (24, 58), (24, 80), (26, 6), (26, 9), (26, 10), (26, 21), (26, 25), (26, 30), (26, 31), (26, 38), (26, 39), (26, 40), (26, 43), (26, 46), (26, 47), (26, 52), (26, 57), (26, 58), (26, 59), (26, 62), (26, 68), (26, 69), (26, 76), (26, 77), (26, 80), (26, 82), (26, 86), (28, 9), (28, 10), (28, 25), (28, 30), (28, 38), (28, 40), (28, 46), (28, 57), (28, 58), (28, 62), (28, 68), (28, 69), (28, 80), (28, 82), (29, 9), (29, 10), (29, 30), (29, 40), (29, 58), (29, 80), (29, 82), (33, 6), (33, 9), (33, 10), (33, 21), (33, 25), (33, 30), (33, 38), (33, 40), (33, 46), (33, 52), (33, 57), (33, 58), (33, 62), (33, 68), (33, 69), (33, 80), (33, 82), (35, 9), (35, 10), (35, 25), (35, 30), (35, 40), (35, 46), (35, 57), (35, 58), (35, 62), (35, 68), (35, 69), (35, 80), (35, 82), (36, 6), (36, 9), (36, 10), (36, 21), (36, 25), (36, 30), (36, 38), (36, 40), (36, 46), (36, 47), (36, 52), (36, 57), (36, 58), (36, 62), (36, 68), (36, 69), (36, 80), (36, 82), (37, 9), (37, 10), (37, 30), (37, 38), (37, 40), (37, 46), (37, 57), (37, 58), (37, 62), (37, 69), (37, 80), (37, 82), (41, 6), (41, 9), (41, 10), (41, 21), (41, 25), (41, 30), (41, 38), (41, 39), (41, 40), (41, 43), (41, 46), (41, 47), (41, 52), (41, 57), (41, 58), (41, 62), (41, 68), (41, 69), (41, 76), (41, 80), (41, 82), (41, 86), (42, 80), (44, 6), (44, 9), (44, 10), (44, 21), (44, 25), (44, 30), (44, 38), (44, 40), (44, 46), (44, 47), (44, 52), (44, 57), (44, 58), (44, 62), (44, 68), (44, 69), (44, 80), (44, 82), (45, 9), (45, 10), (45, 30), (45, 40), (45, 57), (45, 58), (45, 62), (45, 68), (45, 80), (45, 82), (48, 6), (48, 9), (48, 10), (48, 21), (48, 25), (48, 30), (48, 38), (48, 40), (48, 46), (48, 47), (48, 57), (48, 58), (48, 62), (48, 68), (48, 69), (48, 80), (48, 82), (49, 6), (49, 9), (49, 10), (49, 30), (49, 40), (49, 57), (49, 58), (49, 68), (49, 80), (49, 82), (51, 40), (51, 80), (53, 6), (53, 9), (53, 10), (53, 25), (53, 30), (53, 38), (53, 40), (53, 46), (53, 47), (53, 57), (53, 58), (53, 62), (53, 68), (53, 69), (53, 80), (53, 82), (54, 6), (54, 9), (54, 10), (54, 25), (54, 30), (54, 40), (54, 46), (54, 57), (54, 58), (54, 68), (54, 80), (54, 82), (55, 6), (55, 9), (55, 10), (55, 21), (55, 25), (55, 30), (55, 38), (55, 40), (55, 46), (55, 47), (55, 52), (55, 57), (55, 58), (55, 62), (55, 68), (55, 69), (55, 80), (55, 82), (55, 86), (56, 6), (56, 9), (56, 10), (56, 21), (56, 25), (56, 30), (56, 38), (56, 40), (56, 46), (56, 57), (56, 58), (56, 62), (56, 68), (56, 69), (56, 80), (56, 82), (60, 9), (60, 10), (60, 30), (60, 40), (60, 46), (60, 57), (60, 58), (60, 80), (60, 82), (61, 30), (61, 40), (61, 80), (61, 82), (65, 9), (65, 10), (65, 25), (65, 30), (65, 38), (65, 40), (65, 46), (65, 57), (65, 58), (65, 62), (65, 68), (65, 69), (65, 80), (65, 82), (66, 6), (66, 9), (66, 10), (66, 21), (66, 25), (66, 30), (66, 38), (66, 40), (66, 46), (66, 47), (66, 52), (66, 57), (66, 58), (66, 62), (66, 68), (66, 69), (66, 80), (66, 82), (67, 6), (67, 9), (67, 10), (67, 25), (67, 30), (67, 40), (67, 46), (67, 57), (67, 58), (67, 68), (67, 80), (67, 82), (70, 6), (70, 9), (70, 10), (70, 21), (70, 25), (70, 30), (70, 38), (70, 39), (70, 40), (70, 43), (70, 46), (70, 47), (70, 52), (70, 57), (70, 58), (70, 59), (70, 62), (70, 68), (70, 69), (70, 76), (70, 80), (70, 82), (70, 86), (71, 10), (71, 30), (71, 58), (71, 80), (71, 82), (72, 9), (72, 10), (72, 30), (72, 40), (72, 57), (72, 58), (72, 69), (72, 80), (72, 82), (74, 9), (74, 10), (74, 30), (74, 58), (74, 80), (74, 82), (75, 80), (78, 6), (78, 9), (78, 10), (78, 21), (78, 25), (78, 30), (78, 38), (78, 40), (78, 46), (78, 47), (78, 57), (78, 58), (78, 62), (78, 68), (78, 69), (78, 80), (78, 82), (79, 6), (79, 9), (79, 10), (79, 21), (79, 25), (79, 30), (79, 38), (79, 39), (79, 40), (79, 46), (79, 47), (79, 52), (79, 57), (79, 58), (79, 62), (79, 68), (79, 69), (79, 80), (79, 82), (79, 86), (81, 9), (81, 30), (81, 40), (81, 57), (81, 80), (81, 82), (85, 6), (85, 9), (85, 10), (85, 21), (85, 25), (85, 30), (85, 38), (85, 40), (85, 46), (85, 57), (85, 58), (85, 62), (85, 68), (85, 69), (85, 80), (85, 82), (87, 6), (87, 9), (87, 10), (87, 25), (87, 30), (87, 38), (87, 40), (87, 46), (87, 57), (87, 58), (87, 68), (87, 69), (87, 80), (87, 82), (88, 30)]</t>
        </is>
      </c>
      <c r="N3" t="n">
        <v>5414</v>
      </c>
      <c r="O3" t="n">
        <v>0.5</v>
      </c>
      <c r="P3" t="n">
        <v>0.95</v>
      </c>
      <c r="Q3" t="n">
        <v>3</v>
      </c>
      <c r="R3" t="n">
        <v>10000</v>
      </c>
      <c r="S3" t="inlineStr">
        <is>
          <t>14/03/2024, 15:03:55</t>
        </is>
      </c>
      <c r="T3" s="3">
        <f>hyperlink("https://spiral.technion.ac.il/results/MTAwMDA3Ng==/2/GOResultsPROCESS","link")</f>
        <v/>
      </c>
      <c r="U3" t="inlineStr">
        <is>
          <t>['GO:0051179:localization (qval4.26E-6)', 'GO:0065007:biological regulation (qval4.81E-5)', 'GO:0051641:cellular localization (qval4.45E-5)', 'GO:0050789:regulation of biological process (qval9.08E-5)', 'GO:0033036:macromolecule localization (qval1.42E-4)', 'GO:0008104:protein localization (qval1.43E-4)', 'GO:0051128:regulation of cellular component organization (qval1.57E-4)', 'GO:0050794:regulation of cellular process (qval2.02E-4)', 'GO:0060341:regulation of cellular localization (qval2.22E-4)', 'GO:0051649:establishment of localization in cell (qval6.37E-4)', 'GO:0006810:transport (qval6.17E-4)', 'GO:0051234:establishment of localization (qval7.68E-4)', 'GO:0050807:regulation of synapse organization (qval1.14E-3)', 'GO:0065008:regulation of biological quality (qval1.48E-3)', 'GO:0016192:vesicle-mediated transport (qval2.03E-3)', 'GO:0007163:establishment or maintenance of cell polarity (qval2.18E-3)', 'GO:0071840:cellular component organization or biogenesis (qval2.36E-3)', 'GO:0051049:regulation of transport (qval2.85E-3)', 'GO:0015833:peptide transport (qval2.87E-3)', 'GO:0034613:cellular protein localization (qval2.95E-3)', 'GO:0016043:cellular component organization (qval3.43E-3)', 'GO:1905475:regulation of protein localization to membrane (qval3.37E-3)', 'GO:0070727:cellular macromolecule localization (qval3.41E-3)', 'GO:0033043:regulation of organelle organization (qval4.08E-3)', 'GO:0042886:amide transport (qval4.13E-3)', 'GO:0023051:regulation of signaling (qval3.99E-3)', 'GO:0015031:protein transport (qval4.02E-3)', 'GO:0046907:intracellular transport (qval4.13E-3)', 'GO:1904375:regulation of protein localization to cell periphery (qval4.77E-3)', 'GO:0010646:regulation of cell communication (qval4.75E-3)', 'GO:0032879:regulation of localization (qval4.69E-3)', 'GO:0035020:regulation of Rac protein signal transduction (qval5.39E-3)', 'GO:0010975:regulation of neuron projection development (qval5.44E-3)', 'GO:0030865:cortical cytoskeleton organization (qval7.42E-3)', 'GO:0030036:actin cytoskeleton organization (qval7.25E-3)', 'GO:0098916:anterograde trans-synaptic signaling (qval7.36E-3)', 'GO:0007268:chemical synaptic transmission (qval7.16E-3)', 'GO:0099175:regulation of postsynapse organization (qval8.63E-3)', 'GO:0051960:regulation of nervous system development (qval8.97E-3)', 'GO:0051640:organelle localization (qval8.98E-3)', 'GO:0051130:positive regulation of cellular component organization (qval8.8E-3)', 'GO:1903076:regulation of protein localization to plasma membrane (qval9.11E-3)', 'GO:1902531:regulation of intracellular signal transduction (qval9.55E-3)', 'GO:0120035:regulation of plasma membrane bounded cell projection organization (qval1.01E-2)', 'GO:0030866:cortical actin cytoskeleton organization (qval1.09E-2)', 'GO:0045184:establishment of protein localization (qval1.1E-2)', 'GO:0046578:regulation of Ras protein signal transduction (qval1.09E-2)', 'GO:0031344:regulation of cell projection organization (qval1.2E-2)', 'GO:0006996:organelle organization (qval1.36E-2)', 'GO:0061001:regulation of dendritic spine morphogenesis (qval1.38E-2)', 'GO:0031400:negative regulation of protein modification process (qval1.45E-2)', 'GO:0099537:trans-synaptic signaling (qval1.45E-2)', 'GO:0051056:regulation of small GTPase mediated signal transduction (qval1.58E-2)', 'GO:0030029:actin filament-based process (qval1.66E-2)', 'GO:0009987:cellular process (qval1.64E-2)', 'GO:0032386:regulation of intracellular transport (qval1.64E-2)', 'GO:0099536:synaptic signaling (qval1.71E-2)', 'GO:1903827:regulation of cellular protein localization (qval1.74E-2)', 'GO:0071705:nitrogen compound transport (qval1.71E-2)', 'GO:0050804:modulation of chemical synaptic transmission (qval1.74E-2)', 'GO:0006886:intracellular protein transport (qval1.73E-2)', 'GO:0099177:regulation of trans-synaptic signaling (qval1.74E-2)', 'GO:0030010:establishment of cell polarity (qval1.8E-2)', 'GO:0098693:regulation of synaptic vesicle cycle (qval1.82E-2)', 'GO:0048511:rhythmic process (qval1.79E-2)', 'GO:0120039:plasma membrane bounded cell projection morphogenesis (qval1.8E-2)', 'GO:0006464:cellular protein modification process (qval1.89E-2)', 'GO:0036211:protein modification process (qval1.86E-2)', 'GO:0016050:vesicle organization (qval1.98E-2)', 'GO:0031346:positive regulation of cell projection organization (qval2.06E-2)', 'GO:0010801:negative regulation of peptidyl-threonine phosphorylation (qval2.1E-2)', 'GO:0032990:cell part morphogenesis (qval2.09E-2)', 'GO:0044087:regulation of cellular component biogenesis (qval2.07E-2)', 'GO:0048858:cell projection morphogenesis (qval2.15E-2)', 'GO:0060998:regulation of dendritic spine development (qval2.22E-2)', 'GO:0048284:organelle fusion (qval2.19E-2)', 'GO:0051129:negative regulation of cellular component organization (qval2.26E-2)', 'GO:0010976:positive regulation of neuron projection development (qval2.3E-2)', 'GO:0002029:desensitization of G protein-coupled receptor signaling pathway (qval2.44E-2)', 'GO:0022401:negative adaptation of signaling pathway (qval2.41E-2)', 'GO:0032940:secretion by cell (qval2.44E-2)', 'GO:0099072:regulation of postsynaptic membrane neurotransmitter receptor levels (qval2.44E-2)', 'GO:1902747:negative regulation of lens fiber cell differentiation (qval3.05E-2)', 'GO:0033365:protein localization to organelle (qval3.22E-2)', 'GO:0048812:neuron projection morphogenesis (qval3.19E-2)', 'GO:0044267:cellular protein metabolic process (qval3.18E-2)', 'GO:0051963:regulation of synapse assembly (qval3.16E-2)', 'GO:0045936:negative regulation of phosphate metabolic process (qval3.17E-2)', 'GO:0010563:negative regulation of phosphorus metabolic process (qval3.14E-2)', 'GO:0022604:regulation of cell morphogenesis (qval3.17E-2)', 'GO:0045664:regulation of neuron differentiation (qval3.82E-2)', 'GO:0001764:neuron migration (qval3.85E-2)', 'GO:1903311:regulation of mRNA metabolic process (qval4.29E-2)', 'GO:0023058:adaptation of signaling pathway (qval4.26E-2)', 'GO:0021819:layer formation in cerebral cortex (qval4.22E-2)', 'GO:0048523:negative regulation of cellular process (qval4.38E-2)', 'GO:0007010:cytoskeleton organization (qval4.57E-2)', 'GO:0050808:synapse organization (qval4.64E-2)', 'GO:0050773:regulation of dendrite development (qval4.61E-2)', 'GO:0009966:regulation of signal transduction (qval4.81E-2)', 'GO:0043412:macromolecule modification (qval4.78E-2)', 'GO:0035304:regulation of protein dephosphorylation (qval4.73E-2)', 'GO:0032269:negative regulation of cellular protein metabolic process (qval4.74E-2)', 'GO:1904377:positive regulation of protein localization to cell periphery (qval4.73E-2)', 'GO:0048522:positive regulation of cellular process (qval5.13E-2)', 'GO:0007409:axonogenesis (qval5.3E-2)', 'GO:0031323:regulation of cellular metabolic process (qval5.49E-2)', 'GO:0071702:organic substance transport (qval5.64E-2)', 'GO:0007015:actin filament organization (qval5.68E-2)', 'GO:0072657:protein localization to membrane (qval5.82E-2)', 'GO:0065009:regulation of molecular function (qval5.94E-2)', 'GO:0050767:regulation of neurogenesis (qval5.89E-2)', 'GO:0045927:positive regulation of growth (qval5.85E-2)', 'GO:0006887:exocytosis (qval6.18E-2)', 'GO:0099188:postsynaptic cytoskeleton organization (qval6.38E-2)', 'GO:0098974:postsynaptic actin cytoskeleton organization (qval6.33E-2)', 'GO:0060284:regulation of cell development (qval7.27E-2)', 'GO:0048280:vesicle fusion with Golgi apparatus (qval7.21E-2)', 'GO:0045666:positive regulation of neuron differentiation (qval7.17E-2)', 'GO:0051248:negative regulation of protein metabolic process (qval7.15E-2)', 'GO:0035264:multicellular organism growth (qval8.24E-2)', 'GO:0016036:cellular response to phosphate starvation (qval8.37E-2)', 'GO:0021722:superior olivary nucleus maturation (qval8.3E-2)', 'GO:0043087:regulation of GTPase activity (qval8.34E-2)', 'GO:0016055:Wnt signaling pathway (qval8.41E-2)', 'GO:0007269:neurotransmitter secretion (qval8.36E-2)', 'GO:0051962:positive regulation of nervous system development (qval8.52E-2)', 'GO:0032880:regulation of protein localization (qval8.52E-2)', 'GO:0030307:positive regulation of cell growth (qval8.92E-2)', 'GO:0060627:regulation of vesicle-mediated transport (qval9.05E-2)', 'GO:0006397:mRNA processing (qval9E-2)', 'GO:0051656:establishment of organelle localization (qval9.53E-2)', 'GO:1902532:negative regulation of intracellular signal transduction (qval9.46E-2)', 'GO:1903078:positive regulation of protein localization to plasma membrane (qval9.96E-2)', 'GO:0038026:reelin-mediated signaling pathway (qval9.89E-2)', 'GO:0010638:positive regulation of organelle organization (qval9.9E-2)', 'GO:0046903:secretion (qval1.02E-1)', 'GO:0051642:centrosome localization (qval1.05E-1)', 'GO:0000387:spliceosomal snRNP assembly (qval1.04E-1)', 'GO:1905114:cell surface receptor signaling pathway involved in cell-cell signaling (qval1.08E-1)']</t>
        </is>
      </c>
      <c r="V3" s="3">
        <f>hyperlink("https://spiral.technion.ac.il/results/MTAwMDA3Ng==/2/GOResultsFUNCTION","link")</f>
        <v/>
      </c>
      <c r="W3" t="inlineStr">
        <is>
          <t>['GO:0019899:enzyme binding (qval9.74E-8)', 'GO:0005515:protein binding (qval2.49E-7)', 'GO:0047485:protein N-terminus binding (qval2.43E-5)', 'GO:0005488:binding (qval7.53E-5)', 'GO:0019901:protein kinase binding (qval3.45E-4)', 'GO:0008092:cytoskeletal protein binding (qval3.16E-4)', 'GO:0019900:kinase binding (qval7.6E-4)', 'GO:0051020:GTPase binding (qval1.75E-2)', 'GO:0005173:stem cell factor receptor binding (qval3.38E-2)', 'GO:0003729:mRNA binding (qval6.29E-2)', 'GO:0019902:phosphatase binding (qval7.09E-2)', 'GO:0019208:phosphatase regulator activity (qval1.08E-1)', 'GO:0060090:molecular adaptor activity (qval1.05E-1)', "GO:0035925:mRNA 3'-UTR AU-rich region binding (qval1.03E-1)", 'GO:0017091:AU-rich element binding (qval9.62E-2)', 'GO:0044877:protein-containing complex binding (qval1.29E-1)', 'GO:0005543:phospholipid binding (qval1.6E-1)', 'GO:0033328:peroxisome membrane targeting sequence binding (qval1.67E-1)']</t>
        </is>
      </c>
      <c r="X3" s="3">
        <f>hyperlink("https://spiral.technion.ac.il/results/MTAwMDA3Ng==/2/GOResultsCOMPONENT","link")</f>
        <v/>
      </c>
      <c r="Y3" t="inlineStr">
        <is>
          <t>['GO:0044456:synapse part (qval1.17E-18)', 'GO:0045202:synapse (qval4.25E-16)', 'GO:0097458:neuron part (qval5.48E-13)', 'GO:0043226:organelle (qval3.23E-10)', 'GO:0098978:glutamatergic synapse (qval8.8E-10)', 'GO:0043229:intracellular organelle (qval3.36E-9)', 'GO:0044424:intracellular part (qval5.24E-9)', 'GO:0044464:cell part (qval1.1E-8)', 'GO:0043227:membrane-bounded organelle (qval3.28E-8)', 'GO:0014069:postsynaptic density (qval3.28E-8)', 'GO:0043005:neuron projection (qval4.35E-8)', 'GO:0099572:postsynaptic specialization (qval4.47E-8)', 'GO:0044422:organelle part (qval1.19E-7)', 'GO:0042995:cell projection (qval2.75E-7)', 'GO:0030425:dendrite (qval3.08E-7)', 'GO:0005737:cytoplasm (qval4.45E-7)', 'GO:0030658:transport vesicle membrane (qval7.36E-7)', 'GO:0044297:cell body (qval8.53E-7)', 'GO:0043231:intracellular membrane-bounded organelle (qval1.44E-6)', 'GO:0044444:cytoplasmic part (qval1.77E-6)', 'GO:0097060:synaptic membrane (qval1.71E-6)', 'GO:0044446:intracellular organelle part (qval3.25E-6)', 'GO:0030054:cell junction (qval5.68E-6)', 'GO:0043025:neuronal cell body (qval2E-5)', 'GO:0120038:plasma membrane bounded cell projection part (qval2.64E-5)', 'GO:0044463:cell projection part (qval2.54E-5)', 'GO:0016020:membrane (qval4.73E-5)', 'GO:0032991:protein-containing complex (qval7.53E-5)', 'GO:0005634:nucleus (qval9.07E-5)', 'GO:0120025:plasma membrane bounded cell projection (qval9.21E-5)', 'GO:0030426:growth cone (qval1.12E-4)', 'GO:0030427:site of polarized growth (qval1.71E-4)', 'GO:0099501:exocytic vesicle membrane (qval2.65E-4)', 'GO:0030672:synaptic vesicle membrane (qval2.58E-4)', 'GO:0005829:cytosol (qval3.45E-4)', 'GO:0044451:nucleoplasm part (qval3.53E-4)', 'GO:0030424:axon (qval3.9E-4)', 'GO:0099568:cytoplasmic region (qval4.72E-4)', 'GO:0044428:nuclear part (qval5.18E-4)', 'GO:0099061:integral component of postsynaptic density membrane (qval5.07E-4)', 'GO:0005938:cell cortex (qval6.2E-4)', 'GO:0044433:cytoplasmic vesicle part (qval6.53E-4)', 'GO:0098794:postsynapse (qval7.96E-4)', 'GO:0099146:intrinsic component of postsynaptic density membrane (qval8.68E-4)', 'GO:0099055:integral component of postsynaptic membrane (qval9.55E-4)', 'GO:0033267:axon part (qval1.07E-3)', 'GO:0098590:plasma membrane region (qval1.18E-3)', 'GO:0098936:intrinsic component of postsynaptic membrane (qval1.57E-3)', 'GO:0099699:integral component of synaptic membrane (qval2.04E-3)', 'GO:0099060:integral component of postsynaptic specialization membrane (qval2.54E-3)', 'GO:0098588:bounding membrane of organelle (qval2.74E-3)', 'GO:0030659:cytoplasmic vesicle membrane (qval2.85E-3)', 'GO:0045211:postsynaptic membrane (qval3.65E-3)', 'GO:0098948:intrinsic component of postsynaptic specialization membrane (qval3.64E-3)', 'GO:0034702:ion channel complex (qval4.64E-3)', 'GO:0099240:intrinsic component of synaptic membrane (qval4.75E-3)', 'GO:0098685:Schaffer collateral - CA1 synapse (qval4.8E-3)', 'GO:0010494:cytoplasmic stress granule (qval4.92E-3)', 'GO:0098805:whole membrane (qval5.36E-3)', 'GO:1902494:catalytic complex (qval7.75E-3)', 'GO:1902495:transmembrane transporter complex (qval7.82E-3)', 'GO:0012506:vesicle membrane (qval8.95E-3)', 'GO:1990904:ribonucleoprotein complex (qval1.05E-2)', 'GO:0008021:synaptic vesicle (qval1.17E-2)', 'GO:0034703:cation channel complex (qval1.2E-2)', 'GO:0031090:organelle membrane (qval1.19E-2)', 'GO:1990351:transporter complex (qval1.22E-2)', 'GO:0016604:nuclear body (qval2.15E-2)', 'GO:0012507:ER to Golgi transport vesicle membrane (qval2.45E-2)', 'GO:0098563:intrinsic component of synaptic vesicle membrane (qval2.66E-2)']</t>
        </is>
      </c>
    </row>
    <row r="4">
      <c r="A4" s="1" t="n">
        <v>3</v>
      </c>
      <c r="B4" t="n">
        <v>18351</v>
      </c>
      <c r="C4" t="n">
        <v>5043</v>
      </c>
      <c r="D4" t="n">
        <v>89</v>
      </c>
      <c r="E4" t="n">
        <v>7832</v>
      </c>
      <c r="F4" t="n">
        <v>443</v>
      </c>
      <c r="G4" t="n">
        <v>4845</v>
      </c>
      <c r="H4" t="n">
        <v>88</v>
      </c>
      <c r="I4" t="n">
        <v>902</v>
      </c>
      <c r="J4" s="2" t="n">
        <v>-4555</v>
      </c>
      <c r="K4" t="n">
        <v>0.293</v>
      </c>
      <c r="L4" t="inlineStr">
        <is>
          <t>1190005I06Rik,2310022B05Rik,5031439G07Rik,Aatk,Abca2,Abhd4,Abhd5,Acaa1a,Adamts4,Adamtsl1,Adamtsl4,Adi1,Ado,Adssl1,Agpat4,Aif1l,Aldh3b1,Aldh6a1,Amotl2,Ankib1,Ankrd13a,Ankrd28,Anln,Ano4,Anp32b,Aplp1,Apod,Apoe,Appl2,Arhgap23,Arhgef10,Arpc1b,Arrdc2,Arrdc3,Arsg,Aspa,Atp1b3,Atp6v0e,Atp8a1,B3galt5,Baz2b,Bcap31,Bcas1,Bcl2l1,Bfsp2,Bin1,Bnip3l,Bpgm,C1qc,C4b,Car14,Car2,Card19,Carhsp1,Carns1,Ccdc13,Ccp110,Cd81,Cd82,Cd9,Cdc37l1,Cdc42ep1,Cdh20,Cdk18,Cers2,Chdh,Chn2,Cipc,Clasp2,Clasrp,Cldn11,Cldnd1,Clk1,Cln8,Cmtm5,Cnn3,Cnp,Cntn2,Cpm,Cpox,Creb5,Cryab,Crybg3,Csrp1,Ctnna1,Ctnna3,Ctsa,Cuedc1,Cyb5a,Cyp20a1,Cyp27a1,Cyp2j12,Cyth1,D7Ertd443e,Daam1,Daam2,Dazap2,Dbi,Dbndd2,Dcps,Ddr1,Desi1,Dip2a,Dnajb2,Dnm2,Dock1,Dock10,Dock5,Dpy19l1,Dst,Dusp10,Dusp15,E330009J07Rik,Eci1,Edem2,Eef1a1,Efcab14,Efhd1,Efnb3,Elmo1,Elovl1,Elovl7,Emilin2,Eml1,Endod1,Enpp2,Enpp4,Enpp6,Epb41l3,Ephb1,Eps15,Erbb3,Erbin,Ermn,Ermp1,Evi2a,Fa2h,Fah,Fam234a,Fan1,Fat1,Fbxo7,Fermt2,Fez1,Fgd3,Fgf1,Fgfr2,Fnbp1,Fnta,Folh1,Foxn3,Frmd4b,Frmd8,Fth1,Fxyd1,Gab1,Gal3st1,Galnt6,Gamt,Gatm,Gfap,Gjb1,Gjc2,Gjc3,Gltp,Gna12,Gng11,Gng12,Golga7,Gpm6b,Gpr17,Gpr37,Gpr62,Gprc5b,Grb14,Gsn,Gstk1,Gstm7,H3f3b,Hapln2,Hbp1,Hepacam,Hhip,Hipk2,Hist1h1e,Hist1h2bc,Hmgcs1,Hs3st1,Il1rap,Il33,Insc,Insig1,Itgb4,Itpk1,Jam3,Josd2,Jup,Kazn,Kctd13,Kif13a,Kif13b,Kif5a,Kif5b,Klhl4,Klk6,Lamp1,Lap3,Larp6,Lgi3,Litaf,Llgl1,Lpar1,Lrrn1,M6pr,Mag,Magt1,Mal,Map3k11,Map7,Map7d1,Mapk3,Mapk8ip1,Mapt,March8,Marcksl1,Mast4,Mbp,Mfsd14a,Micall1,Micu2,Mid1ip1,Mif4gd,Mindy1,Mob3b,Mobp,Mog,Mpzl1,Msmo1,Mt1,Mtmr10,Mvb12b,Myh14,Myo1d,Myo1e,Myo6,Myrf,Nde1,Ndrg1,Necap2,Nek7,Neo1,Nfasc,Nipal4,Nkain1,Nkain2,Nkx2-2,Nkx6-2,Nmral1,Npc1,Npc2,Nrbp2,Olfml1,Olig1,Olig2,Opalin,Otud7b,Oxsr1,P3h4,Pacs2,Padi2,Pcbp4,Pde4b,Pde8a,Pdgfa,Pdlim2,Phgdh,Phldb1,Phlpp1,Picalm,Piga,Pigz,Pik3c2b,Pim3,Pink1,Pip4k2a,Pkp4,Plaat3,Pld1,Plekha1,Plekhb1,Plekhg3,Plekhh1,Plin3,Pllp,Plod1,Plp1,Plpp2,Pls1,Plxdc2,Plxnb3,Pmp22,Pon2,Ppfibp2,Ppp1r14a,Ppp2r3a,Prima1,Prkcq,Prr18,Prr5l,Prrg1,Psat1,Ptgds,Ptp4a1,Ptpdc1,Ptprd,Qdpr,Qk,Rab31,Ralgds,Rapgef4,Rasgrp3,Rassf8,Rbak,Rcbtb1,Reep3,Rffl,Rftn1,Rftn2,Rhoa,Rhobtb3,Rhog,Rhou,Rida,Rnf13,Rtkn,S100a1,S100a16,S100b,S1pr5,Samd4,Sbf1,Sccpdh,Scd1,Scd2,Sec11c,Sec14l5,Selenop,Selplg,Sema6a,Sema6d,Sept2,Sept4,Sept7,Sept8,Serinc5,Sgce,Sgk1,Sgk2,Sh3gl3,Sh3glb1,Sh3tc2,Shtn1,Sirt2,Skap2,Slain1,Slc12a2,Slc44a1,Slc48a1,Slc4a2,Slc6a9,Smad7,Smco3,Smtnl2,Snx1,Snx15,Snx33,Soga1,Sorbs3,Sox10,Sox8,Spg20,Spsb1,Srd5a1,Sri,Srpk3,St18,Stmn4,Synm,Syt11,Tbc1d9b,Tfeb,Tgfa,Tjp1,Tjp2,Tkt,Tln1,Tm7sf3,Tmbim1,Tmbim6,Tmc6,Tmcc3,Tmeff1,Tmeff2,Tmem123,Tmem125,Tmem229a,Tmem63a,Tmem88b,Tmem98,Tnfaip6,Tns3,Tob2,Tor1aip1,Tppp,Tppp3,Tprn,Tpt1,Trak2,Trf,Trp53inp2,Tsc22d4,Tspan15,Tspan2,Ttll5,Ttyh2,Tulp4,U2af1,Ube2d1,Ubxn1,Ugt8a,Unc5b,Usp30,Usp54,Vmp1,Wasf2,Wipf1,Wnk1,Wscd1,Ypel2,Ywhaq,Zcchc24,Zdhhc20,Zfp536</t>
        </is>
      </c>
      <c r="M4" t="inlineStr">
        <is>
          <t>[(0, 3), (1, 2), (1, 3), (1, 7), (1, 11), (1, 14), (1, 16), (1, 17), (1, 24), (1, 27), (1, 45), (1, 53), (1, 88), (4, 2), (4, 3), (4, 7), (4, 11), (4, 14), (4, 16), (4, 17), (4, 24), (4, 27), (4, 45), (4, 53), (4, 88), (5, 2), (5, 3), (5, 7), (5, 8), (5, 11), (5, 14), (5, 16), (5, 17), (5, 24), (5, 27), (5, 45), (5, 53), (5, 88), (6, 0), (6, 2), (6, 3), (6, 7), (6, 8), (6, 11), (6, 14), (6, 16), (6, 17), (6, 24), (6, 27), (6, 45), (6, 53), (6, 61), (6, 88), (9, 0), (9, 2), (9, 3), (9, 7), (9, 8), (9, 11), (9, 14), (9, 16), (9, 17), (9, 24), (9, 27), (9, 45), (9, 53), (9, 61), (9, 88), (10, 0), (10, 2), (10, 3), (10, 7), (10, 8), (10, 11), (10, 14), (10, 16), (10, 17), (10, 24), (10, 27), (10, 45), (10, 53), (10, 88), (12, 2), (12, 3), (12, 7), (12, 14), (12, 24), (12, 27), (12, 53), (12, 88), (13, 2), (13, 3), (13, 7), (13, 11), (13, 14), (13, 24), (13, 27), (13, 53), (13, 88), (15, 3), (15, 7), (15, 24), (18, 2), (18, 3), (18, 7), (18, 11), (18, 14), (18, 24), (18, 27), (18, 45), (18, 53), (18, 88), (19, 2), (19, 3), (19, 7), (19, 8), (19, 11), (19, 14), (19, 16), (19, 17), (19, 24), (19, 27), (19, 45), (19, 53), (19, 88), (20, 2), (20, 3), (20, 7), (20, 11), (20, 14), (20, 16), (20, 17), (20, 24), (20, 27), (20, 45), (20, 53), (20, 88), (21, 0), (21, 2), (21, 3), (21, 7), (21, 8), (21, 11), (21, 14), (21, 16), (21, 17), (21, 24), (21, 27), (21, 45), (21, 53), (21, 61), (21, 88), (22, 2), (22, 3), (22, 7), (22, 11), (22, 14), (22, 24), (22, 27), (22, 45), (22, 53), (22, 88), (23, 2), (23, 3), (23, 7), (23, 11), (23, 14), (23, 17), (23, 24), (23, 27), (23, 45), (23, 53), (23, 88), (25, 0), (25, 2), (25, 3), (25, 7), (25, 8), (25, 11), (25, 14), (25, 16), (25, 17), (25, 24), (25, 27), (25, 45), (25, 53), (25, 88), (26, 2), (26, 3), (26, 7), (26, 11), (26, 14), (26, 24), (26, 27), (26, 45), (26, 53), (26, 88), (28, 2), (28, 3), (28, 7), (28, 11), (28, 14), (28, 16), (28, 17), (28, 24), (28, 27), (28, 45), (28, 53), (28, 88), (29, 2), (29, 3), (29, 7), (29, 11), (29, 14), (29, 17), (29, 24), (29, 27), (29, 45), (29, 53), (29, 88), (30, 0), (30, 2), (30, 3), (30, 7), (30, 8), (30, 11), (30, 14), (30, 16), (30, 17), (30, 24), (30, 27), (30, 45), (30, 53), (30, 61), (30, 88), (31, 2), (31, 3), (31, 7), (31, 8), (31, 11), (31, 14), (31, 16), (31, 17), (31, 24), (31, 27), (31, 45), (31, 53), (31, 88), (32, 2), (32, 3), (32, 7), (32, 8), (32, 11), (32, 14), (32, 16), (32, 17), (32, 24), (32, 27), (32, 45), (32, 53), (32, 88), (33, 2), (33, 3), (33, 7), (33, 11), (33, 14), (33, 24), (33, 27), (33, 45), (33, 53), (33, 88), (35, 0), (35, 2), (35, 3), (35, 7), (35, 8), (35, 11), (35, 14), (35, 16), (35, 17), (35, 24), (35, 27), (35, 45), (35, 53), (35, 61), (35, 88), (36, 2), (36, 3), (36, 7), (36, 11), (36, 14), (36, 24), (36, 27), (36, 45), (36, 53), (36, 88), (37, 2), (37, 3), (37, 7), (37, 11), (37, 14), (37, 16), (37, 17), (37, 24), (37, 27), (37, 45), (37, 53), (37, 88), (38, 0), (38, 2), (38, 3), (38, 7), (38, 8), (38, 11), (38, 14), (38, 16), (38, 17), (38, 24), (38, 27), (38, 45), (38, 53), (38, 61), (38, 88), (39, 0), (39, 2), (39, 3), (39, 7), (39, 8), (39, 11), (39, 14), (39, 16), (39, 17), (39, 24), (39, 27), (39, 45), (39, 53), (39, 61), (39, 88), (40, 0), (40, 2), (40, 3), (40, 7), (40, 8), (40, 11), (40, 14), (40, 16), (40, 17), (40, 24), (40, 27), (40, 45), (40, 53), (40, 61), (40, 88), (41, 2), (41, 3), (41, 7), (41, 11), (41, 14), (41, 17), (41, 24), (41, 27), (41, 45), (41, 53), (41, 88), (42, 0), (42, 2), (42, 3), (42, 7), (42, 8), (42, 11), (42, 14), (42, 16), (42, 17), (42, 24), (42, 27), (42, 45), (42, 53), (42, 88), (43, 0), (43, 2), (43, 3), (43, 7), (43, 8), (43, 11), (43, 14), (43, 16), (43, 17), (43, 24), (43, 27), (43, 45), (43, 53), (43, 61), (43, 88), (44, 2), (44, 3), (44, 7), (44, 11), (44, 14), (44, 16), (44, 17), (44, 24), (44, 27), (44, 45), (44, 53), (44, 88), (46, 0), (46, 2), (46, 3), (46, 7), (46, 8), (46, 11), (46, 14), (46, 16), (46, 17), (46, 24), (46, 27), (46, 45), (46, 53), (46, 61), (46, 88), (47, 2), (47, 3), (47, 7), (47, 11), (47, 14), (47, 17), (47, 24), (47, 27), (47, 45), (47, 53), (47, 88), (48, 2), (48, 3), (48, 7), (48, 24), (48, 27), (49, 2), (49, 3), (49, 7), (49, 11), (49, 14), (49, 24), (49, 27), (49, 45), (49, 53), (49, 88), (50, 7), (50, 24), (51, 0), (51, 2), (51, 3), (51, 7), (51, 8), (51, 11), (51, 14), (51, 16), (51, 17), (51, 24), (51, 27), (51, 45), (51, 53), (51, 61), (51, 88), (52, 0), (52, 2), (52, 3), (52, 7), (52, 8), (52, 11), (52, 14), (52, 16), (52, 17), (52, 24), (52, 27), (52, 45), (52, 53), (52, 61), (52, 88), (54, 2), (54, 3), (54, 7), (54, 11), (54, 14), (54, 16), (54, 17), (54, 24), (54, 27), (54, 45), (54, 53), (54, 88), (55, 2), (55, 3), (55, 7), (55, 11), (55, 14), (55, 24), (55, 27), (55, 45), (55, 53), (55, 88), (56, 0), (56, 2), (56, 3), (56, 7), (56, 8), (56, 11), (56, 14), (56, 16), (56, 17), (56, 24), (56, 27), (56, 45), (56, 53), (56, 61), (56, 88), (57, 0), (57, 2), (57, 3), (57, 7), (57, 8), (57, 11), (57, 14), (57, 16), (57, 17), (57, 24), (57, 27), (57, 45), (57, 53), (57, 61), (57, 88), (58, 0), (58, 2), (58, 3), (58, 7), (58, 8), (58, 11), (58, 14), (58, 16), (58, 17), (58, 24), (58, 27), (58, 45), (58, 53), (58, 61), (58, 88), (59, 2), (59, 3), (59, 7), (59, 8), (59, 11), (59, 14), (59, 16), (59, 17), (59, 24), (59, 27), (59, 45), (59, 53), (59, 88), (60, 2), (60, 3), (60, 7), (60, 11), (60, 14), (60, 24), (60, 27), (60, 45), (60, 53), (60, 88), (61, 3), (61, 7), (61, 24), (62, 0), (62, 2), (62, 3), (62, 7), (62, 8), (62, 11), (62, 14), (62, 16), (62, 17), (62, 24), (62, 27), (62, 45), (62, 53), (62, 88), (63, 0), (63, 2), (63, 3), (63, 7), (63, 8), (63, 11), (63, 14), (63, 16), (63, 17), (63, 24), (63, 27), (63, 45), (63, 53), (63, 88), (64, 2), (64, 3), (64, 7), (64, 24), (64, 27), (64, 88), (65, 2), (65, 3), (65, 7), (65, 8), (65, 11), (65, 14), (65, 16), (65, 17), (65, 24), (65, 27), (65, 45), (65, 53), (65, 88), (66, 2), (66, 3), (66, 7), (66, 11), (66, 14), (66, 17), (66, 24), (66, 27), (66, 45), (66, 53), (66, 88), (67, 0), (67, 2), (67, 3), (67, 7), (67, 8), (67, 11), (67, 14), (67, 16), (67, 17), (67, 24), (67, 27), (67, 45), (67, 53), (67, 61), (67, 88), (68, 2), (68, 3), (68, 7), (68, 8), (68, 11), (68, 14), (68, 16), (68, 17), (68, 24), (68, 27), (68, 45), (68, 53), (68, 88), (69, 0), (69, 2), (69, 3), (69, 7), (69, 8), (69, 11), (69, 14), (69, 16), (69, 17), (69, 24), (69, 27), (69, 45), (69, 53), (69, 88), (70, 2), (70, 3), (70, 7), (70, 8), (70, 11), (70, 14), (70, 16), (70, 17), (70, 24), (70, 27), (70, 45), (70, 53), (70, 88), (71, 2), (71, 3), (71, 7), (71, 11), (71, 14), (71, 16), (71, 17), (71, 24), (71, 27), (71, 45), (71, 53), (71, 88), (72, 2), (72, 3), (72, 7), (72, 8), (72, 11), (72, 14), (72, 16), (72, 17), (72, 24), (72, 27), (72, 45), (72, 53), (72, 88), (73, 0), (73, 2), (73, 3), (73, 7), (73, 8), (73, 11), (73, 14), (73, 16), (73, 17), (73, 24), (73, 27), (73, 45), (73, 53), (73, 61), (73, 88), (74, 2), (74, 3), (74, 7), (74, 11), (74, 14), (74, 17), (74, 24), (74, 27), (74, 45), (74, 53), (74, 88), (75, 2), (75, 3), (75, 7), (75, 11), (75, 14), (75, 24), (75, 27), (75, 53), (75, 88), (76, 0), (76, 2), (76, 3), (76, 7), (76, 8), (76, 11), (76, 14), (76, 16), (76, 17), (76, 24), (76, 27), (76, 45), (76, 53), (76, 88), (77, 2), (77, 3), (77, 7), (77, 8), (77, 11), (77, 14), (77, 16), (77, 17), (77, 24), (77, 27), (77, 45), (77, 53), (77, 88), (78, 2), (78, 3), (78, 7), (78, 11), (78, 14), (78, 24), (78, 27), (78, 53), (78, 88), (79, 2), (79, 3), (79, 7), (79, 11), (79, 14), (79, 17), (79, 24), (79, 27), (79, 45), (79, 53), (79, 88), (80, 0), (80, 2), (80, 3), (80, 7), (80, 8), (80, 11), (80, 14), (80, 16), (80, 17), (80, 24), (80, 27), (80, 45), (80, 53), (80, 61), (80, 88), (81, 2), (81, 3), (81, 7), (81, 8), (81, 11), (81, 14), (81, 16), (81, 17), (81, 24), (81, 27), (81, 45), (81, 53), (81, 88), (82, 0), (82, 2), (82, 3), (82, 7), (82, 8), (82, 11), (82, 14), (82, 16), (82, 17), (82, 24), (82, 27), (82, 45), (82, 53), (82, 61), (82, 88), (83, 2), (83, 3), (83, 7), (83, 11), (83, 14), (83, 16), (83, 17), (83, 24), (83, 27), (83, 45), (83, 53), (83, 88), (84, 2), (84, 3), (84, 7), (84, 8), (84, 11), (84, 14), (84, 16), (84, 17), (84, 24), (84, 27), (84, 45), (84, 53), (84, 88), (85, 0), (85, 2), (85, 3), (85, 7), (85, 8), (85, 11), (85, 14), (85, 16), (85, 17), (85, 24), (85, 27), (85, 45), (85, 53), (85, 88), (86, 0), (86, 2), (86, 3), (86, 7), (86, 8), (86, 11), (86, 14), (86, 16), (86, 17), (86, 24), (86, 27), (86, 45), (86, 53), (86, 61), (86, 88), (87, 0), (87, 2), (87, 3), (87, 7), (87, 8), (87, 11), (87, 14), (87, 16), (87, 17), (87, 24), (87, 27), (87, 45), (87, 53), (87, 88)]</t>
        </is>
      </c>
      <c r="N4" t="n">
        <v>91</v>
      </c>
      <c r="O4" t="n">
        <v>0.5</v>
      </c>
      <c r="P4" t="n">
        <v>0.9</v>
      </c>
      <c r="Q4" t="n">
        <v>3</v>
      </c>
      <c r="R4" t="n">
        <v>10000</v>
      </c>
      <c r="S4" t="inlineStr">
        <is>
          <t>14/03/2024, 15:04:56</t>
        </is>
      </c>
      <c r="T4" s="3">
        <f>hyperlink("https://spiral.technion.ac.il/results/MTAwMDA3Ng==/3/GOResultsPROCESS","link")</f>
        <v/>
      </c>
      <c r="U4" t="inlineStr">
        <is>
          <t>['GO:0008366:axon ensheathment (qval6E-16)', 'GO:0007272:ensheathment of neurons (qval3E-16)', 'GO:0042552:myelination (qval1.79E-15)', 'GO:0014013:regulation of gliogenesis (qval1.77E-9)', 'GO:0007010:cytoskeleton organization (qval5.28E-8)', 'GO:0010001:glial cell differentiation (qval5.37E-8)', 'GO:0048709:oligodendrocyte differentiation (qval1.19E-6)', 'GO:0045685:regulation of glial cell differentiation (qval1.46E-6)', 'GO:0060284:regulation of cell development (qval2.89E-6)', 'GO:0051960:regulation of nervous system development (qval2.95E-6)', 'GO:0048713:regulation of oligodendrocyte differentiation (qval5.02E-6)', 'GO:0050767:regulation of neurogenesis (qval5.63E-6)', 'GO:0016043:cellular component organization (qval1.83E-5)', 'GO:0032879:regulation of localization (qval1.97E-5)', 'GO:0034330:cell junction organization (qval2.3E-5)', 'GO:0034329:cell junction assembly (qval3.36E-5)', 'GO:0030029:actin filament-based process (qval3.29E-5)', 'GO:0014015:positive regulation of gliogenesis (qval3.31E-5)', 'GO:0050768:negative regulation of neurogenesis (qval3.5E-5)', 'GO:0071840:cellular component organization or biogenesis (qval3.36E-5)', 'GO:0010721:negative regulation of cell development (qval3.5E-5)', 'GO:0030036:actin cytoskeleton organization (qval5.35E-5)', 'GO:0051270:regulation of cellular component movement (qval5.69E-5)', 'GO:0030913:paranodal junction assembly (qval1.26E-4)', 'GO:0051128:regulation of cellular component organization (qval1.37E-4)', 'GO:0051961:negative regulation of nervous system development (qval1.33E-4)', 'GO:1903827:regulation of cellular protein localization (qval1.43E-4)', 'GO:0061024:membrane organization (qval1.57E-4)', 'GO:0051129:negative regulation of cellular component organization (qval1.82E-4)', 'GO:0031344:regulation of cell projection organization (qval3.12E-4)', 'GO:0050793:regulation of developmental process (qval3.06E-4)', 'GO:0006996:organelle organization (qval3.42E-4)', 'GO:0022604:regulation of cell morphogenesis (qval4.3E-4)', 'GO:0120035:regulation of plasma membrane bounded cell projection organization (qval5.07E-4)', 'GO:0008610:lipid biosynthetic process (qval5.16E-4)', 'GO:0022010:central nervous system myelination (qval6.73E-4)', 'GO:0032291:axon ensheathment in central nervous system (qval6.55E-4)', 'GO:0030865:cortical cytoskeleton organization (qval6.53E-4)', 'GO:0032880:regulation of protein localization (qval7.42E-4)', 'GO:0002175:protein localization to paranode region of axon (qval7.41E-4)', 'GO:0099612:protein localization to axon (qval8.35E-4)', 'GO:0021782:glial cell development (qval8.17E-4)', 'GO:0044087:regulation of cellular component biogenesis (qval8.24E-4)', 'GO:0030030:cell projection organization (qval8.51E-4)', 'GO:0009987:cellular process (qval1.04E-3)', 'GO:0065008:regulation of biological quality (qval1.37E-3)', 'GO:0060341:regulation of cellular localization (qval1.36E-3)', 'GO:0045687:positive regulation of glial cell differentiation (qval1.41E-3)', 'GO:1903828:negative regulation of cellular protein localization (qval1.5E-3)', 'GO:0031175:neuron projection development (qval1.52E-3)', 'GO:2000145:regulation of cell motility (qval1.88E-3)', 'GO:0032990:cell part morphogenesis (qval1.97E-3)', 'GO:0045596:negative regulation of cell differentiation (qval2.07E-3)', 'GO:0022603:regulation of anatomical structure morphogenesis (qval2.46E-3)', 'GO:0051179:localization (qval2.67E-3)', 'GO:0031643:positive regulation of myelination (qval2.63E-3)', 'GO:0031641:regulation of myelination (qval2.65E-3)', 'GO:0040012:regulation of locomotion (qval2.76E-3)', 'GO:0006928:movement of cell or subcellular component (qval3.13E-3)', 'GO:2000026:regulation of multicellular organismal development (qval3.19E-3)', 'GO:0010720:positive regulation of cell development (qval3.14E-3)', 'GO:0048585:negative regulation of response to stimulus (qval3.46E-3)', 'GO:0045665:negative regulation of neuron differentiation (qval3.84E-3)', 'GO:0051962:positive regulation of nervous system development (qval3.88E-3)', 'GO:0031345:negative regulation of cell projection organization (qval3.9E-3)', 'GO:0030334:regulation of cell migration (qval4.6E-3)', 'GO:0031329:regulation of cellular catabolic process (qval4.72E-3)', 'GO:0016477:cell migration (qval5.15E-3)', 'GO:0043112:receptor metabolic process (qval5.28E-3)', 'GO:0031623:receptor internalization (qval5.77E-3)', 'GO:0045664:regulation of neuron differentiation (qval5.89E-3)', 'GO:0051049:regulation of transport (qval6.03E-3)', 'GO:0006897:endocytosis (qval6.47E-3)', 'GO:0043217:myelin maintenance (qval7.07E-3)', 'GO:0051641:cellular localization (qval7.32E-3)', 'GO:0097435:supramolecular fiber organization (qval7.36E-3)', 'GO:0007043:cell-cell junction assembly (qval7.72E-3)', 'GO:0051239:regulation of multicellular organismal process (qval7.93E-3)', 'GO:0010975:regulation of neuron projection development (qval7.85E-3)', 'GO:0045216:cell-cell junction organization (qval8.17E-3)', 'GO:0048523:negative regulation of cellular process (qval8.16E-3)', 'GO:0065007:biological regulation (qval8.39E-3)', 'GO:0010624:regulation of Schwann cell proliferation (qval8.3E-3)', 'GO:0048714:positive regulation of oligodendrocyte differentiation (qval8.43E-3)', 'GO:0098657:import into cell (qval9.6E-3)', 'GO:0006629:lipid metabolic process (qval9.5E-3)', 'GO:0010769:regulation of cell morphogenesis involved in differentiation (qval9.45E-3)', 'GO:0120039:plasma membrane bounded cell projection morphogenesis (qval9.41E-3)', 'GO:0007264:small GTPase mediated signal transduction (qval9.89E-3)', 'GO:0006643:membrane lipid metabolic process (qval1.12E-2)', 'GO:0045595:regulation of cell differentiation (qval1.16E-2)', 'GO:0120036:plasma membrane bounded cell projection organization (qval1.21E-2)', 'GO:0048858:cell projection morphogenesis (qval1.2E-2)', 'GO:0040011:locomotion (qval1.21E-2)', 'GO:0008360:regulation of cell shape (qval1.24E-2)', 'GO:0048870:cell motility (qval1.36E-2)', 'GO:0031109:microtubule polymerization or depolymerization (qval1.37E-2)', 'GO:0032970:regulation of actin filament-based process (qval1.46E-2)', 'GO:0007015:actin filament organization (qval1.45E-2)', 'GO:0032989:cellular component morphogenesis (qval1.48E-2)', 'GO:0032386:regulation of intracellular transport (qval1.52E-2)', 'GO:0051492:regulation of stress fiber assembly (qval1.57E-2)', 'GO:0051093:negative regulation of developmental process (qval1.6E-2)', 'GO:0010977:negative regulation of neuron projection development (qval1.63E-2)', 'GO:0007163:establishment or maintenance of cell polarity (qval1.94E-2)', 'GO:0044255:cellular lipid metabolic process (qval1.93E-2)', 'GO:0044089:positive regulation of cellular component biogenesis (qval1.98E-2)', 'GO:0007628:adult walking behavior (qval1.97E-2)', 'GO:0048518:positive regulation of biological process (qval1.97E-2)', 'GO:0009894:regulation of catabolic process (qval1.99E-2)', 'GO:0051493:regulation of cytoskeleton organization (qval1.97E-2)', 'GO:0022011:myelination in peripheral nervous system (qval1.96E-2)', 'GO:0032292:peripheral nervous system axon ensheathment (qval1.94E-2)', 'GO:0007422:peripheral nervous system development (qval1.93E-2)', 'GO:0071205:protein localization to juxtaparanode region of axon (qval2.03E-2)', 'GO:0086004:regulation of cardiac muscle cell contraction (qval2.01E-2)', 'GO:0099518:vesicle cytoskeletal trafficking (qval2.27E-2)', 'GO:1902307:positive regulation of sodium ion transmembrane transport (qval2.36E-2)', 'GO:0071870:cellular response to catecholamine stimulus (qval2.34E-2)', 'GO:0050769:positive regulation of neurogenesis (qval2.32E-2)', 'GO:0090659:walking behavior (qval2.32E-2)', 'GO:0016192:vesicle-mediated transport (qval2.34E-2)', 'GO:0048519:negative regulation of biological process (qval2.7E-2)', 'GO:0035556:intracellular signal transduction (qval2.8E-2)', 'GO:0071868:cellular response to monoamine stimulus (qval2.79E-2)', 'GO:0071869:response to catecholamine (qval2.77E-2)', 'GO:0050770:regulation of axonogenesis (qval2.82E-2)', 'GO:0051241:negative regulation of multicellular organismal process (qval2.8E-2)', 'GO:0007155:cell adhesion (qval2.78E-2)', 'GO:0010927:cellular component assembly involved in morphogenesis (qval2.83E-2)', 'GO:0050790:regulation of catalytic activity (qval2.89E-2)', 'GO:0030866:cortical actin cytoskeleton organization (qval2.91E-2)', 'GO:0031331:positive regulation of cellular catabolic process (qval2.95E-2)', 'GO:0006665:sphingolipid metabolic process (qval2.95E-2)', 'GO:1904064:positive regulation of cation transmembrane transport (qval3.19E-2)', 'GO:0014003:oligodendrocyte development (qval3.17E-2)', 'GO:0071867:response to monoamine (qval3.15E-2)', 'GO:0110020:regulation of actomyosin structure organization (qval3.22E-2)', 'GO:0022610:biological adhesion (qval3.22E-2)', 'GO:0006682:galactosylceramide biosynthetic process (qval3.27E-2)', 'GO:0019375:galactolipid biosynthetic process (qval3.24E-2)', 'GO:0007009:plasma membrane organization (qval3.32E-2)', 'GO:0008203:cholesterol metabolic process (qval3.36E-2)', 'GO:0033043:regulation of organelle organization (qval3.37E-2)', 'GO:1990868:response to chemokine (qval3.42E-2)', 'GO:1990869:cellular response to chemokine (qval3.39E-2)', 'GO:0071404:cellular response to low-density lipoprotein particle stimulus (qval3.37E-2)', 'GO:0032231:regulation of actin filament bundle assembly (qval3.5E-2)', 'GO:0014014:negative regulation of gliogenesis (qval3.54E-2)', 'GO:0051650:establishment of vesicle localization (qval3.73E-2)', 'GO:0048812:neuron projection morphogenesis (qval3.82E-2)', 'GO:0046394:carboxylic acid biosynthetic process (qval3.8E-2)', 'GO:0009896:positive regulation of catabolic process (qval3.9E-2)', 'GO:0051302:regulation of cell division (qval3.9E-2)', 'GO:0016053:organic acid biosynthetic process (qval3.89E-2)', 'GO:0043085:positive regulation of catalytic activity (qval4E-2)', 'GO:0048261:negative regulation of receptor-mediated endocytosis (qval4.08E-2)', 'GO:0051051:negative regulation of transport (qval4.13E-2)', 'GO:0030048:actin filament-based movement (qval4.18E-2)', 'GO:1903115:regulation of actin filament-based movement (qval4.35E-2)', 'GO:0000910:cytokinesis (qval4.6E-2)', 'GO:1902652:secondary alcohol metabolic process (qval4.64E-2)', 'GO:0098937:anterograde dendritic transport (qval4.82E-2)', 'GO:0046476:glycosylceramide biosynthetic process (qval4.79E-2)', 'GO:0010765:positive regulation of sodium ion transport (qval4.84E-2)', 'GO:0009968:negative regulation of signal transduction (qval4.92E-2)', 'GO:0048715:negative regulation of oligodendrocyte differentiation (qval5.18E-2)', 'GO:0016125:sterol metabolic process (qval5.15E-2)', 'GO:0046467:membrane lipid biosynthetic process (qval5.12E-2)', 'GO:0033157:regulation of intracellular protein transport (qval5.53E-2)', 'GO:0006600:creatine metabolic process (qval5.65E-2)', 'GO:0006601:creatine biosynthetic process (qval5.62E-2)', 'GO:0038116:chemokine (C-C motif) ligand 21 signaling pathway (qval5.58E-2)', 'GO:0038172:interleukin-33-mediated signaling pathway (qval5.55E-2)', 'GO:0031106:septin ring organization (qval5.52E-2)', 'GO:0051258:protein polymerization (qval5.83E-2)', 'GO:0061564:axon development (qval6.14E-2)', 'GO:0010959:regulation of metal ion transport (qval6.18E-2)', 'GO:0034767:positive regulation of ion transmembrane transport (qval6.15E-2)', 'GO:0032288:myelin assembly (qval6.16E-2)', 'GO:0010506:regulation of autophagy (qval6.48E-2)', 'GO:0006681:galactosylceramide metabolic process (qval6.78E-2)', 'GO:0098884:postsynaptic neurotransmitter receptor internalization (qval6.74E-2)', 'GO:0034334:adherens junction maintenance (qval6.7E-2)', 'GO:0140239:postsynaptic endocytosis (qval6.67E-2)', 'GO:0032287:peripheral nervous system myelin maintenance (qval6.63E-2)', 'GO:0051094:positive regulation of developmental process (qval6.62E-2)', 'GO:0034764:positive regulation of transmembrane transport (qval6.65E-2)', 'GO:0051648:vesicle localization (qval6.75E-2)', 'GO:0051240:positive regulation of multicellular organismal process (qval6.92E-2)', 'GO:0008104:protein localization (qval7.15E-2)', 'GO:1903729:regulation of plasma membrane organization (qval7.28E-2)', 'GO:0031032:actomyosin structure organization (qval7.42E-2)', 'GO:0006898:receptor-mediated endocytosis (qval7.83E-2)']</t>
        </is>
      </c>
      <c r="V4" s="3">
        <f>hyperlink("https://spiral.technion.ac.il/results/MTAwMDA3Ng==/3/GOResultsFUNCTION","link")</f>
        <v/>
      </c>
      <c r="W4" t="inlineStr">
        <is>
          <t>['GO:0008092:cytoskeletal protein binding (qval9.63E-11)', 'GO:0005515:protein binding (qval1.34E-9)', 'GO:0019899:enzyme binding (qval9.55E-4)', 'GO:0005488:binding (qval8.46E-4)', 'GO:0019911:structural constituent of myelin sheath (qval2.02E-3)', 'GO:0003779:actin binding (qval3.06E-3)', 'GO:0042802:identical protein binding (qval4.07E-3)', 'GO:0015631:tubulin binding (qval3.64E-3)', 'GO:0051015:actin filament binding (qval4.29E-3)', 'GO:0050839:cell adhesion molecule binding (qval1.85E-2)', 'GO:0051020:GTPase binding (qval2.12E-2)', 'GO:0004768:stearoyl-CoA 9-desaturase activity (qval5.72E-2)', 'GO:0017166:vinculin binding (qval5.78E-2)', 'GO:0042171:lysophosphatidic acid acyltransferase activity (qval1.04E-1)', 'GO:0019900:kinase binding (qval1.15E-1)', 'GO:0017022:myosin binding (qval1.13E-1)', 'GO:0008432:JUN kinase binding (qval1.15E-1)', 'GO:0008017:microtubule binding (qval1.09E-1)', 'GO:0016215:acyl-CoA desaturase activity (qval1.22E-1)', 'GO:0099609:microtubule lateral binding (qval1.42E-1)', 'GO:0106006:microtubule cortical anchor activity (qval1.36E-1)', 'GO:0060090:molecular adaptor activity (qval1.4E-1)', 'GO:0016717:oxidoreductase activity, acting on paired donors, with oxidation of a pair of donors resulting in the reduction of molecular oxygen to two molecules of water (qval1.58E-1)', 'GO:0019901:protein kinase binding (qval1.66E-1)', 'GO:0071617:lysophospholipid acyltransferase activity (qval1.65E-1)', 'GO:0003824:catalytic activity (qval1.7E-1)']</t>
        </is>
      </c>
      <c r="X4" s="3">
        <f>hyperlink("https://spiral.technion.ac.il/results/MTAwMDA3Ng==/3/GOResultsCOMPONENT","link")</f>
        <v/>
      </c>
      <c r="Y4" t="inlineStr">
        <is>
          <t>['GO:0043209:myelin sheath (qval6.55E-15)', 'GO:0016020:membrane (qval1.87E-14)', 'GO:0005886:plasma membrane (qval1.71E-11)', 'GO:0005737:cytoplasm (qval1.89E-10)', 'GO:0044444:cytoplasmic part (qval2.07E-9)', 'GO:0005856:cytoskeleton (qval2.37E-7)', 'GO:0031982:vesicle (qval2.04E-6)', 'GO:0042995:cell projection (qval2.24E-6)', 'GO:0097708:intracellular vesicle (qval3.38E-6)', 'GO:0005768:endosome (qval3.7E-6)', 'GO:0031410:cytoplasmic vesicle (qval5.02E-6)', 'GO:0044464:cell part (qval8.02E-6)', 'GO:0120025:plasma membrane bounded cell projection (qval8.03E-6)', 'GO:0033270:paranode region of axon (qval1.31E-5)', 'GO:0097458:neuron part (qval4.05E-5)', 'GO:0044430:cytoskeletal part (qval4.31E-5)', 'GO:0044424:intracellular part (qval2.14E-4)', 'GO:0043218:compact myelin (qval2.08E-4)', 'GO:0070161:anchoring junction (qval1.99E-4)', 'GO:0005911:cell-cell junction (qval3.43E-4)', 'GO:0048471:perinuclear region of cytoplasm (qval4.04E-4)', 'GO:0099513:polymeric cytoskeletal fiber (qval3.95E-4)', 'GO:0030054:cell junction (qval5.92E-4)', 'GO:0099080:supramolecular complex (qval6.7E-4)', 'GO:0099081:supramolecular polymer (qval6.43E-4)', 'GO:0099512:supramolecular fiber (qval6.18E-4)', 'GO:0005912:adherens junction (qval7.53E-4)', 'GO:0030424:axon (qval8.81E-4)', 'GO:0044459:plasma membrane part (qval1.04E-3)', 'GO:0015630:microtubule cytoskeleton (qval1.28E-3)', 'GO:0005829:cytosol (qval1.28E-3)', 'GO:0044448:cell cortex part (qval1.28E-3)', 'GO:0043005:neuron projection (qval1.27E-3)', 'GO:0043228:non-membrane-bounded organelle (qval1.65E-3)', 'GO:0005874:microtubule (qval1.63E-3)', 'GO:0033267:axon part (qval2.29E-3)', 'GO:0043232:intracellular non-membrane-bounded organelle (qval3.01E-3)', 'GO:0044425:membrane part (qval4.8E-3)', 'GO:0005902:microvillus (qval4.79E-3)', 'GO:0030139:endocytic vesicle (qval6.02E-3)', 'GO:0044433:cytoplasmic vesicle part (qval5.92E-3)', 'GO:0044291:cell-cell contact zone (qval6.07E-3)', 'GO:0098858:actin-based cell projection (qval6.82E-3)', 'GO:0033010:paranodal junction (qval6.69E-3)', 'GO:0097227:sperm annulus (qval6.54E-3)', 'GO:0031105:septin complex (qval7E-3)', 'GO:0005940:septin ring (qval6.85E-3)', 'GO:0032153:cell division site (qval6.71E-3)', 'GO:0098590:plasma membrane region (qval9.02E-3)', 'GO:0005764:lysosome (qval8.89E-3)', 'GO:0000323:lytic vacuole (qval8.72E-3)', 'GO:0032156:septin cytoskeleton (qval8.77E-3)', 'GO:0005773:vacuole (qval8.73E-3)', 'GO:0032587:ruffle membrane (qval8.62E-3)', 'GO:0031256:leading edge membrane (qval8.85E-3)', 'GO:0005783:endoplasmic reticulum (qval8.97E-3)', 'GO:0010008:endosome membrane (qval1.19E-2)', 'GO:0098805:whole membrane (qval1.56E-2)', 'GO:0044440:endosomal part (qval1.63E-2)', 'GO:0005826:actomyosin contractile ring (qval1.65E-2)', 'GO:0044295:axonal growth cone (qval1.65E-2)', 'GO:0005903:brush border (qval1.81E-2)', 'GO:0005938:cell cortex (qval1.82E-2)', 'GO:0009925:basal plasma membrane (qval1.82E-2)', 'GO:0031090:organelle membrane (qval1.82E-2)', 'GO:0036186:early phagosome membrane (qval1.85E-2)', 'GO:0098588:bounding membrane of organelle (qval1.9E-2)', 'GO:0015629:actin cytoskeleton (qval1.94E-2)', 'GO:0005921:gap junction (qval1.99E-2)', 'GO:0045202:synapse (qval2.22E-2)', 'GO:0044456:synapse part (qval2.27E-2)', 'GO:0044437:vacuolar part (qval2.25E-2)', 'GO:0005740:mitochondrial envelope (qval2.42E-2)', 'GO:0030018:Z disc (qval2.52E-2)']</t>
        </is>
      </c>
    </row>
    <row r="5">
      <c r="A5" s="1" t="n">
        <v>4</v>
      </c>
      <c r="B5" t="n">
        <v>18351</v>
      </c>
      <c r="C5" t="n">
        <v>5043</v>
      </c>
      <c r="D5" t="n">
        <v>89</v>
      </c>
      <c r="E5" t="n">
        <v>7832</v>
      </c>
      <c r="F5" t="n">
        <v>325</v>
      </c>
      <c r="G5" t="n">
        <v>2781</v>
      </c>
      <c r="H5" t="n">
        <v>56</v>
      </c>
      <c r="I5" t="n">
        <v>367</v>
      </c>
      <c r="J5" s="2" t="n">
        <v>-2396</v>
      </c>
      <c r="K5" t="n">
        <v>0.313</v>
      </c>
      <c r="L5" t="inlineStr">
        <is>
          <t>5330417C22Rik,Aak1,Abhd2,Abr,Ackr1,Acsl4,Actl6b,Adgrb2,Adgrl1,Adrb1,Agap2,Agtpbp1,Akap11,Akt3,Ankrd34a,Anxa11,Ap2b1,Apba2,Arf3,Arpc4,Arpp21,Atrnl1,Atxn1,Atxn7l3,B4galnt1,B4galt2,B4galt5,Baiap2,Basp1,Bsn,C1qtnf4,Cacna1b,Cacna1e,Cacna2d1,Cacnb1,Cacnb3,Cacng3,Cadm2,Calm1,Calm2,Camk2a,Camk4,Camkk2,Camkv,Cap2,Car10,Cbx6,Ccdc149,Cck,Cckbr,Ccsap,Cdk17,Cdk5r1,Cdk5r2,Cdk9,Celf2,Cep170b,Chn1,Chrm1,Chst1,Clasp1,Clstn1,Cnksr2,Col19a1,Coro1a,Csrnp2,Ctnnd2,Ctxn1,Cyfip2,Cyp46a1,D430041D05Rik,Dact2,Dclk1,Ddn,Dgkz,Dlgap1,Dlgap2,Dlgap3,Dlk2,Dmtn,Dmxl2,Dnajb5,Dock3,Dpp10,Dtx3,Dusp6,E2f1,Eef1a2,Egr3,Egr4,Elfn2,Elmo2,Emx1,Enc1,Ensa,Epop,Erc2,Etv5,Extl1,Extl2,Fabp3,Fam126b,Fam131a,Fam78b,Fam81a,Fbxo16,Fbxo31,Fbxo41,Fbxw7,Fcho1,Fhl2,Fmnl1,Fosb,Fxyd7,Fzd3,Gabbr2,Gabra4,Gabrb2,Gal3st3,Gls,Gm11549,Gm42517,Golga7b,Gpm6a,Gpr26,Grasp,Gria2,Gria3,Grik5,Grin1,Grin2b,Grk2,Gucy1a2,Hecw1,Hivep2,Homer1,Htr5a,Ildr2,Inka2,Inpp4a,Iqsec2,Irf2bpl,Itpka,Kalrn,Kcnb1,Kcnh3,Kcnj11,Kcnj3,Kcnj4,Kcnj6,Kcnj9,Kcnk12,Kcnk4,Kcnq2,Kcnv1,Kctd16,Klc2,Lhfpl4,Lin7b,Lingo1,Lmo4,Lmtk2,Lpcat4,Lrp8,Lrrtm3,Lrrtm4,Mal2,Map2k1,Mapk1,March6,Mark1,Mcf2l,Mef2c,Megf9,Mfsd4a,Mical2,Micu3,Mlip,Mras,Mrtfb,Mtmr12,Mtpn,Nat8l,Nbea,Ncan,Ndrg4,Ndst3,Nell2,Neto2,Neurl1b,Ngef,Nlk,Nol4,Nova2,Npas2,Nptn,Nptxr,Npy1r,Nrcam,Nrgn,Ntm,Olfm1,Olfm2,Osbp2,Otud3,Palm,Pcdh1,Pcdhgc5,Pcsk2,Pfn2,Pgam5,Pgm2l1,Phf24,Phyhip,Pik3r2,Pin1,Pip5k1c,Pitpnm2,Pitpnm3,Pknox2,Plcb1,Plk2,Plppr2,Plppr4,Plxna2,Porcn,Ppp1r1a,Ppp1r9a,Ppp1r9b,Ppp3ca,Ppp3cb,Ppp3r1,Prkar1b,Prmt8,Prrt2,Prrt3,Psd3,Ptk2b,Ptms,Ptprs,Rab15,Rab6b,Rap1gap2,Rbbp7,Rbfox3,Rgs7bp,Rhobtb2,Rimbp2,Rims1,Rims4,Ripor1,Rmnd5b,Rprml,Rtn4r,Rtn4rl2,Ryr2,Scn8a,Sept11,Sept5,Sh3rf3,Shank2,Shank3,Shc3,Sidt1,Sirpa,Skil,Slc17a7,Slc30a3,Slc39a10,Slc4a10,Slc4a3,Slc8a2,Slitrk1,Snap25,Sorbs2,Sorcs3,Spata2l,Sphkap,Spred2,Spred3,Sprn,Sptbn2,Sptbn4,Stk32c,Strbp,Stx1a,Stxbp5,Suds3,Sv2b,Svop,Syn1,Syngap1,Synpo,Syt1,Syt16,Tafa1,Tbpl1,Tceal5,Tmem121b,Tmem132a,Tmem132d,Tmem151b,Tmem198,Tmem240,Tpm1,Trim37,Trim46,Tspan7,Tspoap1,Tspyl5,Ttc19,Ttc7b,Ttyh3,Tuba4a,Ube2ql1,Ubtd2,Unc13a,Unc13b,Unc80,Vipr1,Ywhah,Zbtb18,Zc2hc1a,Zfyve28,Zmiz2</t>
        </is>
      </c>
      <c r="M5" t="inlineStr">
        <is>
          <t>[(0, 6), (0, 57), (0, 80), (2, 6), (2, 9), (2, 10), (2, 21), (2, 25), (2, 30), (2, 38), (2, 39), (2, 40), (2, 46), (2, 47), (2, 52), (2, 57), (2, 58), (2, 63), (2, 68), (2, 76), (2, 77), (2, 80), (2, 82), (2, 86), (3, 6), (3, 9), (3, 10), (3, 21), (3, 25), (3, 30), (3, 32), (3, 38), (3, 39), (3, 40), (3, 42), (3, 43), (3, 46), (3, 47), (3, 51), (3, 52), (3, 57), (3, 58), (3, 63), (3, 68), (3, 69), (3, 73), (3, 76), (3, 77), (3, 80), (3, 82), (3, 86), (7, 6), (7, 9), (7, 10), (7, 21), (7, 25), (7, 30), (7, 38), (7, 39), (7, 40), (7, 43), (7, 46), (7, 47), (7, 52), (7, 57), (7, 58), (7, 68), (7, 69), (7, 76), (7, 77), (7, 80), (7, 82), (7, 86), (8, 6), (8, 21), (8, 57), (8, 80), (8, 86), (11, 6), (11, 9), (11, 10), (11, 21), (11, 25), (11, 30), (11, 39), (11, 40), (11, 43), (11, 46), (11, 52), (11, 57), (11, 58), (11, 68), (11, 69), (11, 76), (11, 80), (11, 82), (11, 86), (13, 80), (14, 6), (14, 9), (14, 10), (14, 21), (14, 25), (14, 30), (14, 38), (14, 39), (14, 40), (14, 43), (14, 46), (14, 47), (14, 52), (14, 57), (14, 58), (14, 63), (14, 68), (14, 69), (14, 76), (14, 77), (14, 80), (14, 82), (14, 86), (15, 21), (15, 57), (15, 80), (16, 6), (16, 9), (16, 10), (16, 21), (16, 25), (16, 30), (16, 40), (16, 46), (16, 52), (16, 57), (16, 58), (16, 68), (16, 76), (16, 80), (16, 82), (16, 86), (17, 6), (17, 21), (17, 30), (17, 40), (17, 57), (17, 58), (17, 80), (17, 86), (24, 6), (24, 9), (24, 10), (24, 21), (24, 25), (24, 30), (24, 38), (24, 39), (24, 40), (24, 43), (24, 46), (24, 47), (24, 52), (24, 57), (24, 58), (24, 63), (24, 68), (24, 69), (24, 73), (24, 76), (24, 77), (24, 80), (24, 82), (24, 86), (26, 6), (26, 9), (26, 21), (26, 25), (26, 30), (26, 39), (26, 40), (26, 52), (26, 57), (26, 58), (26, 76), (26, 80), (26, 86), (27, 6), (27, 9), (27, 10), (27, 21), (27, 25), (27, 30), (27, 38), (27, 39), (27, 40), (27, 43), (27, 46), (27, 47), (27, 51), (27, 52), (27, 57), (27, 58), (27, 63), (27, 68), (27, 69), (27, 76), (27, 77), (27, 80), (27, 82), (27, 86), (28, 6), (28, 21), (28, 30), (28, 57), (28, 58), (28, 76), (28, 80), (28, 86), (29, 6), (29, 9), (29, 21), (29, 30), (29, 40), (29, 46), (29, 57), (29, 58), (29, 80), (29, 86), (33, 6), (33, 9), (33, 21), (33, 30), (33, 39), (33, 40), (33, 46), (33, 57), (33, 58), (33, 76), (33, 80), (33, 86), (34, 6), (34, 9), (34, 21), (34, 25), (34, 30), (34, 40), (34, 57), (34, 58), (34, 68), (34, 76), (34, 80), (34, 86), (37, 6), (37, 9), (37, 10), (37, 21), (37, 30), (37, 40), (37, 46), (37, 57), (37, 58), (37, 76), (37, 80), (37, 82), (37, 86), (45, 6), (45, 9), (45, 10), (45, 21), (45, 25), (45, 30), (45, 39), (45, 40), (45, 46), (45, 52), (45, 57), (45, 58), (45, 68), (45, 76), (45, 80), (45, 82), (45, 86), (48, 6), (48, 9), (48, 21), (48, 30), (48, 40), (48, 57), (48, 58), (48, 76), (48, 80), (48, 86), (53, 6), (53, 9), (53, 10), (53, 21), (53, 25), (53, 30), (53, 32), (53, 38), (53, 39), (53, 40), (53, 43), (53, 46), (53, 47), (53, 51), (53, 52), (53, 57), (53, 58), (53, 63), (53, 68), (53, 69), (53, 73), (53, 76), (53, 77), (53, 80), (53, 82), (53, 86), (64, 6), (64, 21), (64, 30), (64, 57), (64, 58), (64, 80), (71, 6), (71, 21), (71, 30), (71, 40), (71, 57), (71, 58), (71, 76), (71, 80), (71, 86), (74, 6), (74, 21), (74, 30), (74, 57), (74, 58), (74, 80), (75, 21), (75, 30), (75, 57), (75, 80), (78, 57), (78, 80), (83, 57), (83, 80), (88, 6), (88, 9), (88, 10), (88, 21), (88, 25), (88, 30), (88, 38), (88, 39), (88, 40), (88, 46), (88, 47), (88, 52), (88, 57), (88, 58), (88, 68), (88, 69), (88, 76), (88, 77), (88, 80), (88, 82), (88, 86)]</t>
        </is>
      </c>
      <c r="N5" t="n">
        <v>93</v>
      </c>
      <c r="O5" t="n">
        <v>0.75</v>
      </c>
      <c r="P5" t="n">
        <v>0.95</v>
      </c>
      <c r="Q5" t="n">
        <v>3</v>
      </c>
      <c r="R5" t="n">
        <v>10000</v>
      </c>
      <c r="S5" t="inlineStr">
        <is>
          <t>14/03/2024, 15:06:16</t>
        </is>
      </c>
      <c r="T5" s="3">
        <f>hyperlink("https://spiral.technion.ac.il/results/MTAwMDA3Ng==/4/GOResultsPROCESS","link")</f>
        <v/>
      </c>
      <c r="U5" t="inlineStr">
        <is>
          <t>['GO:0050804:modulation of chemical synaptic transmission (qval2.9E-29)', 'GO:0099177:regulation of trans-synaptic signaling (qval1.62E-29)', 'GO:0051049:regulation of transport (qval3.11E-15)', 'GO:0048167:regulation of synaptic plasticity (qval3.47E-15)', 'GO:0050808:synapse organization (qval2.69E-14)', 'GO:0050806:positive regulation of synaptic transmission (qval2.8E-14)', 'GO:0065008:regulation of biological quality (qval1.39E-12)', 'GO:0098916:anterograde trans-synaptic signaling (qval1.41E-12)', 'GO:0007268:chemical synaptic transmission (qval1.25E-12)', 'GO:0099537:trans-synaptic signaling (qval8.55E-12)', 'GO:0023051:regulation of signaling (qval9.36E-12)', 'GO:0099536:synaptic signaling (qval1.18E-11)', 'GO:0010646:regulation of cell communication (qval1.56E-11)', 'GO:0023052:signaling (qval2.21E-11)', 'GO:0050807:regulation of synapse organization (qval3.12E-11)', 'GO:0051179:localization (qval9.88E-11)', 'GO:0042391:regulation of membrane potential (qval1.31E-10)', 'GO:0060341:regulation of cellular localization (qval3.28E-10)', 'GO:0032879:regulation of localization (qval8.17E-10)', 'GO:0098693:regulation of synaptic vesicle cycle (qval9.02E-10)', 'GO:0010975:regulation of neuron projection development (qval2.31E-9)', 'GO:0007610:behavior (qval2.26E-9)', 'GO:0043269:regulation of ion transport (qval3.26E-9)', 'GO:0007267:cell-cell signaling (qval4.26E-9)', 'GO:0120035:regulation of plasma membrane bounded cell projection organization (qval4.14E-9)', 'GO:0060284:regulation of cell development (qval5.9E-9)', 'GO:0031344:regulation of cell projection organization (qval5.69E-9)', 'GO:0051960:regulation of nervous system development (qval7.89E-9)', 'GO:0051128:regulation of cellular component organization (qval8.38E-9)', 'GO:0050767:regulation of neurogenesis (qval5.52E-8)', 'GO:0048168:regulation of neuronal synaptic plasticity (qval5.39E-8)', 'GO:0034765:regulation of ion transmembrane transport (qval1.01E-7)', 'GO:0051239:regulation of multicellular organismal process (qval1.74E-7)', 'GO:0065007:biological regulation (qval1.93E-7)', 'GO:0044057:regulation of system process (qval2.45E-7)', 'GO:0045664:regulation of neuron differentiation (qval3.4E-7)', 'GO:0007611:learning or memory (qval3.45E-7)', 'GO:1903530:regulation of secretion by cell (qval3.71E-7)', 'GO:0050773:regulation of dendrite development (qval4.18E-7)', 'GO:0050890:cognition (qval5.23E-7)', 'GO:0022604:regulation of cell morphogenesis (qval5.66E-7)', 'GO:0046928:regulation of neurotransmitter secretion (qval7.73E-7)', 'GO:0051050:positive regulation of transport (qval7.93E-7)', 'GO:0050789:regulation of biological process (qval8.91E-7)', 'GO:0006810:transport (qval9.08E-7)', 'GO:0007154:cell communication (qval9.15E-7)', 'GO:0098660:inorganic ion transmembrane transport (qval9.86E-7)', 'GO:0034762:regulation of transmembrane transport (qval9.97E-7)', 'GO:0098662:inorganic cation transmembrane transport (qval1.16E-6)', 'GO:0031644:regulation of neurological system process (qval1.38E-6)', 'GO:0051234:establishment of localization (qval2.29E-6)', 'GO:0060078:regulation of postsynaptic membrane potential (qval2.34E-6)', 'GO:0099175:regulation of postsynapse organization (qval2.51E-6)', 'GO:0060998:regulation of dendritic spine development (qval2.53E-6)', 'GO:0051966:regulation of synaptic transmission, glutamatergic (qval3.32E-6)', 'GO:0030001:metal ion transport (qval3.29E-6)', 'GO:0007613:memory (qval3.4E-6)', 'GO:2000463:positive regulation of excitatory postsynaptic potential (qval4.15E-6)', 'GO:0007215:glutamate receptor signaling pathway (qval4.08E-6)', 'GO:0010769:regulation of cell morphogenesis involved in differentiation (qval4.29E-6)', 'GO:0051046:regulation of secretion (qval4.28E-6)', 'GO:0001505:regulation of neurotransmitter levels (qval4.65E-6)', 'GO:0017158:regulation of calcium ion-dependent exocytosis (qval4.96E-6)', 'GO:0098655:cation transmembrane transport (qval5.14E-6)', 'GO:0010469:regulation of signaling receptor activity (qval5.33E-6)', 'GO:0099601:regulation of neurotransmitter receptor activity (qval5.35E-6)', 'GO:0051588:regulation of neurotransmitter transport (qval5.55E-6)', 'GO:2000300:regulation of synaptic vesicle exocytosis (qval8.34E-6)', 'GO:0098815:modulation of excitatory postsynaptic potential (qval9.16E-6)', 'GO:1902803:regulation of synaptic vesicle transport (qval1.3E-5)', 'GO:0048814:regulation of dendrite morphogenesis (qval2.01E-5)', 'GO:0060291:long-term synaptic potentiation (qval2.13E-5)', 'GO:0032386:regulation of intracellular transport (qval2.12E-5)', 'GO:0007612:learning (qval2.39E-5)', 'GO:0072657:protein localization to membrane (qval2.73E-5)', 'GO:0035235:ionotropic glutamate receptor signaling pathway (qval3.07E-5)', 'GO:0032940:secretion by cell (qval3.12E-5)', 'GO:0060627:regulation of vesicle-mediated transport (qval3.08E-5)', 'GO:0051668:localization within membrane (qval3.1E-5)', 'GO:0051641:cellular localization (qval3.14E-5)', 'GO:0050794:regulation of cellular process (qval3.23E-5)', 'GO:0099643:signal release from synapse (qval3.56E-5)', 'GO:1903305:regulation of regulated secretory pathway (qval4.3E-5)', 'GO:0031646:positive regulation of neurological system process (qval4.4E-5)', 'GO:0001956:positive regulation of neurotransmitter secretion (qval5.5E-5)', 'GO:0060079:excitatory postsynaptic potential (qval6.03E-5)', 'GO:0046903:secretion (qval6.9E-5)', 'GO:0045956:positive regulation of calcium ion-dependent exocytosis (qval7.06E-5)', 'GO:0017157:regulation of exocytosis (qval7.23E-5)', 'GO:0065009:regulation of molecular function (qval7.55E-5)', 'GO:0045595:regulation of cell differentiation (qval7.97E-5)', 'GO:0006887:exocytosis (qval8.2E-5)', 'GO:1903532:positive regulation of secretion by cell (qval8.31E-5)', 'GO:2000026:regulation of multicellular organismal development (qval9.43E-5)', 'GO:0050793:regulation of developmental process (qval1.19E-4)', 'GO:0007269:neurotransmitter secretion (qval1.22E-4)', 'GO:0035556:intracellular signal transduction (qval1.23E-4)', 'GO:1903365:regulation of fear response (qval1.29E-4)', 'GO:2000822:regulation of behavioral fear response (qval1.27E-4)', 'GO:0010807:regulation of synaptic vesicle priming (qval1.26E-4)', 'GO:0006812:cation transport (qval1.3E-4)', 'GO:0032412:regulation of ion transmembrane transporter activity (qval1.37E-4)', 'GO:0035418:protein localization to synapse (qval1.43E-4)', 'GO:0034220:ion transmembrane transport (qval1.49E-4)', 'GO:0007626:locomotory behavior (qval1.48E-4)', 'GO:0140029:exocytic process (qval1.47E-4)', 'GO:1905475:regulation of protein localization to membrane (qval1.69E-4)', 'GO:0008104:protein localization (qval2.09E-4)', 'GO:0022898:regulation of transmembrane transporter activity (qval2.24E-4)', 'GO:0048812:neuron projection morphogenesis (qval2.35E-4)', 'GO:0016079:synaptic vesicle exocytosis (qval2.45E-4)', 'GO:0016043:cellular component organization (qval2.88E-4)', 'GO:0033036:macromolecule localization (qval3.02E-4)', 'GO:0120039:plasma membrane bounded cell projection morphogenesis (qval3.12E-4)', 'GO:0006836:neurotransmitter transport (qval3.41E-4)', 'GO:0006811:ion transport (qval3.43E-4)', 'GO:0022603:regulation of anatomical structure morphogenesis (qval3.64E-4)', 'GO:0032409:regulation of transporter activity (qval3.71E-4)', 'GO:0051590:positive regulation of neurotransmitter transport (qval3.95E-4)', 'GO:0048858:cell projection morphogenesis (qval4.05E-4)', 'GO:0061001:regulation of dendritic spine morphogenesis (qval4.54E-4)', 'GO:0017156:calcium ion regulated exocytosis (qval5.24E-4)', 'GO:0097479:synaptic vesicle localization (qval5.35E-4)', 'GO:0071840:cellular component organization or biogenesis (qval5.47E-4)', 'GO:0051047:positive regulation of secretion (qval5.91E-4)', 'GO:0010720:positive regulation of cell development (qval6.83E-4)', 'GO:1903367:positive regulation of fear response (qval8.62E-4)', 'GO:2000987:positive regulation of behavioral fear response (qval8.55E-4)', 'GO:1904062:regulation of cation transmembrane transport (qval9.54E-4)', 'GO:0051962:positive regulation of nervous system development (qval1.06E-3)', 'GO:0032990:cell part morphogenesis (qval1.08E-3)', 'GO:0060999:positive regulation of dendritic spine development (qval1.12E-3)', 'GO:0045921:positive regulation of exocytosis (qval1.14E-3)', 'GO:0023061:signal release (qval1.13E-3)', 'GO:1900452:regulation of long-term synaptic depression (qval1.14E-3)', 'GO:0099072:regulation of postsynaptic membrane neurotransmitter receptor levels (qval1.24E-3)', 'GO:0070838:divalent metal ion transport (qval1.36E-3)', 'GO:0007528:neuromuscular junction development (qval1.49E-3)', 'GO:0072511:divalent inorganic cation transport (qval1.48E-3)', 'GO:2001257:regulation of cation channel activity (qval1.6E-3)', 'GO:0048278:vesicle docking (qval1.74E-3)', 'GO:0048489:synaptic vesicle transport (qval1.95E-3)', 'GO:0097480:establishment of synaptic vesicle localization (qval1.93E-3)', 'GO:0016082:synaptic vesicle priming (qval1.95E-3)', 'GO:0048172:regulation of short-term neuronal synaptic plasticity (qval1.94E-3)', 'GO:0098962:regulation of postsynaptic neurotransmitter receptor activity (qval1.93E-3)', 'GO:0006816:calcium ion transport (qval1.96E-3)', 'GO:0044087:regulation of cellular component biogenesis (qval2.06E-3)', 'GO:1990778:protein localization to cell periphery (qval2.26E-3)', 'GO:0032989:cellular component morphogenesis (qval2.26E-3)', 'GO:0043270:positive regulation of ion transport (qval2.25E-3)', 'GO:0007416:synapse assembly (qval2.3E-3)', 'GO:0031345:negative regulation of cell projection organization (qval2.35E-3)', 'GO:0010976:positive regulation of neuron projection development (qval2.35E-3)', 'GO:0098989:NMDA selective glutamate receptor signaling pathway (qval2.34E-3)', 'GO:0008306:associative learning (qval2.34E-3)', 'GO:0099563:modification of synaptic structure (qval2.35E-3)', 'GO:0048169:regulation of long-term neuronal synaptic plasticity (qval2.96E-3)', 'GO:0099170:postsynaptic modulation of chemical synaptic transmission (qval3E-3)', 'GO:0097106:postsynaptic density organization (qval3.09E-3)', 'GO:2000302:positive regulation of synaptic vesicle exocytosis (qval3.07E-3)', 'GO:0050769:positive regulation of neurogenesis (qval3.11E-3)', 'GO:0030030:cell projection organization (qval3.09E-3)', 'GO:0070588:calcium ion transmembrane transport (qval3.25E-3)', 'GO:0008542:visual learning (qval3.29E-3)', 'GO:0014742:positive regulation of muscle hypertrophy (qval3.35E-3)', 'GO:0010613:positive regulation of cardiac muscle hypertrophy (qval3.33E-3)', 'GO:0051954:positive regulation of amine transport (qval3.31E-3)', 'GO:1902683:regulation of receptor localization to synapse (qval3.6E-3)', 'GO:0045055:regulated exocytosis (qval3.77E-3)', 'GO:0071804:cellular potassium ion transport (qval3.82E-3)', 'GO:0071805:potassium ion transmembrane transport (qval3.8E-3)', 'GO:0035249:synaptic transmission, glutamatergic (qval3.8E-3)', 'GO:0009987:cellular process (qval3.92E-3)', 'GO:0051963:regulation of synapse assembly (qval3.92E-3)', 'GO:1902805:positive regulation of synaptic vesicle transport (qval4.15E-3)', 'GO:0007632:visual behavior (qval4.19E-3)', 'GO:0051968:positive regulation of synaptic transmission, glutamatergic (qval4.34E-3)', 'GO:0009966:regulation of signal transduction (qval4.32E-3)', 'GO:0043113:receptor clustering (qval4.52E-3)', 'GO:1900449:regulation of glutamate receptor signaling pathway (qval4.49E-3)', 'GO:0010647:positive regulation of cell communication (qval4.6E-3)', 'GO:0032388:positive regulation of intracellular transport (qval4.66E-3)', 'GO:0099003:vesicle-mediated transport in synapse (qval4.65E-3)', 'GO:0042592:homeostatic process (qval4.69E-3)', 'GO:0051705:multi-organism behavior (qval4.86E-3)', 'GO:0018107:peptidyl-threonine phosphorylation (qval4.84E-3)', 'GO:0023056:positive regulation of signaling (qval5.05E-3)', 'GO:1902473:regulation of protein localization to synapse (qval5.04E-3)', 'GO:0051649:establishment of localization in cell (qval5.17E-3)', 'GO:0010959:regulation of metal ion transport (qval5.27E-3)', 'GO:0007409:axonogenesis (qval5.37E-3)', 'GO:0031346:positive regulation of cell projection organization (qval5.35E-3)', 'GO:0045666:positive regulation of neuron differentiation (qval5.32E-3)', 'GO:0099558:maintenance of synapse structure (qval5.34E-3)', 'GO:0010771:negative regulation of cell morphogenesis involved in differentiation (qval5.42E-3)', 'GO:0034613:cellular protein localization (qval5.42E-3)', 'GO:0140056:organelle localization by membrane tethering (qval5.54E-3)', 'GO:0010977:negative regulation of neuron projection development (qval5.57E-3)', 'GO:0018105:peptidyl-serine phosphorylation (qval5.86E-3)', 'GO:0048854:brain morphogenesis (qval5.84E-3)', 'GO:0007274:neuromuscular synaptic transmission (qval5.81E-3)', 'GO:0098657:import into cell (qval6.22E-3)', 'GO:0070727:cellular macromolecule localization (qval6.43E-3)', 'GO:0098696:regulation of neurotransmitter receptor localization to postsynaptic specialization membrane (qval7E-3)', 'GO:0030534:adult behavior (qval7.09E-3)', 'GO:0044093:positive regulation of molecular function (qval8.03E-3)', 'GO:0051240:positive regulation of multicellular organismal process (qval8E-3)', 'GO:1900006:positive regulation of dendrite development (qval8.11E-3)', 'GO:0022406:membrane docking (qval8.23E-3)', 'GO:0098880:maintenance of postsynaptic specialization structure (qval8.35E-3)', 'GO:0032502:developmental process (qval8.44E-3)', 'GO:1903307:positive regulation of regulated secretory pathway (qval8.43E-3)', 'GO:0099084:postsynaptic specialization organization (qval9.02E-3)', 'GO:0048522:positive regulation of cellular process (qval9.26E-3)', 'GO:0055085:transmembrane transport (qval9.25E-3)', 'GO:0048518:positive regulation of biological process (qval9.35E-3)', 'GO:0018210:peptidyl-threonine modification (qval9.42E-3)', 'GO:0007399:nervous system development (qval1.02E-2)', 'GO:0006813:potassium ion transport (qval1.08E-2)', 'GO:0099173:postsynapse organization (qval1.08E-2)', 'GO:0016192:vesicle-mediated transport (qval1.18E-2)', 'GO:0032880:regulation of protein localization (qval1.28E-2)', 'GO:0010611:regulation of cardiac muscle hypertrophy (qval1.32E-2)', 'GO:0051130:positive regulation of cellular component organization (qval1.4E-2)', 'GO:0018209:peptidyl-serine modification (qval1.4E-2)', 'GO:0001764:neuron migration (qval1.41E-2)', 'GO:0032970:regulation of actin filament-based process (qval1.41E-2)', 'GO:0031175:neuron projection development (qval1.48E-2)', 'GO:1903539:protein localization to postsynaptic membrane (qval1.49E-2)', 'GO:0014743:regulation of muscle hypertrophy (qval1.55E-2)', 'GO:0016310:phosphorylation (qval1.6E-2)', 'GO:0051648:vesicle localization (qval1.64E-2)', 'GO:0019233:sensory perception of pain (qval2E-2)', 'GO:0099148:regulation of synaptic vesicle docking (qval2.16E-2)', 'GO:0021722:superior olivary nucleus maturation (qval2.15E-2)', 'GO:0010808:positive regulation of synaptic vesicle priming (qval2.14E-2)', 'GO:0033605:positive regulation of catecholamine secretion (qval2.17E-2)', 'GO:0010801:negative regulation of peptidyl-threonine phosphorylation (qval2.16E-2)', 'GO:2000171:negative regulation of dendrite development (qval2.24E-2)', 'GO:0007015:actin filament organization (qval2.4E-2)', 'GO:0050770:regulation of axonogenesis (qval2.6E-2)', 'GO:0060292:long-term synaptic depression (qval2.62E-2)', 'GO:0051703:intraspecies interaction between organisms (qval2.71E-2)', 'GO:0035176:social behavior (qval2.7E-2)', 'GO:1903827:regulation of cellular protein localization (qval2.87E-2)', 'GO:0051823:regulation of synapse structural plasticity (qval2.88E-2)', 'GO:0061669:spontaneous neurotransmitter secretion (qval2.87E-2)', 'GO:0060401:cytosolic calcium ion transport (qval2.86E-2)', 'GO:1900271:regulation of long-term synaptic potentiation (qval2.93E-2)', 'GO:0019725:cellular homeostasis (qval2.93E-2)', 'GO:0032956:regulation of actin cytoskeleton organization (qval2.95E-2)', 'GO:0030833:regulation of actin filament polymerization (qval3.22E-2)', 'GO:0051650:establishment of vesicle localization (qval3.22E-2)', 'GO:0015672:monovalent inorganic cation transport (qval3.57E-2)', 'GO:0021549:cerebellum development (qval3.57E-2)', 'GO:0006468:protein phosphorylation (qval3.8E-2)', 'GO:1900454:positive regulation of long-term synaptic depression (qval3.88E-2)', 'GO:0021700:developmental maturation (qval3.87E-2)', 'GO:0048583:regulation of response to stimulus (qval4.02E-2)', 'GO:0050877:nervous system process (qval4.11E-2)', 'GO:0050790:regulation of catalytic activity (qval4.3E-2)', 'GO:1904375:regulation of protein localization to cell periphery (qval4.35E-2)', 'GO:0099587:inorganic ion import across plasma membrane (qval4.6E-2)', 'GO:0098659:inorganic cation import across plasma membrane (qval4.59E-2)', 'GO:0110053:regulation of actin filament organization (qval4.69E-2)', 'GO:1990573:potassium ion import across plasma membrane (qval4.89E-2)', 'GO:0071326:cellular response to monosaccharide stimulus (qval4.87E-2)', 'GO:0010107:potassium ion import (qval4.85E-2)', 'GO:0061003:positive regulation of dendritic spine morphogenesis (qval4.89E-2)', 'GO:0019226:transmission of nerve impulse (qval4.87E-2)', 'GO:0031630:regulation of synaptic vesicle fusion to presynaptic active zone membrane (qval4.99E-2)', 'GO:0033173:calcineurin-NFAT signaling cascade (qval4.98E-2)', 'GO:0022038:corpus callosum development (qval4.96E-2)', 'GO:0048791:calcium ion-regulated exocytosis of neurotransmitter (qval4.94E-2)', 'GO:0043502:regulation of muscle adaptation (qval5.08E-2)', 'GO:0006904:vesicle docking involved in exocytosis (qval5.27E-2)', 'GO:0090087:regulation of peptide transport (qval5.27E-2)', 'GO:0099562:maintenance of postsynaptic density structure (qval5.38E-2)', 'GO:0023041:neuronal signal transduction (qval5.36E-2)', 'GO:0061577:calcium ion transmembrane transport via high voltage-gated calcium channel (qval5.34E-2)', 'GO:0051094:positive regulation of developmental process (qval5.42E-2)']</t>
        </is>
      </c>
      <c r="V5" s="3">
        <f>hyperlink("https://spiral.technion.ac.il/results/MTAwMDA3Ng==/4/GOResultsFUNCTION","link")</f>
        <v/>
      </c>
      <c r="W5" t="inlineStr">
        <is>
          <t>['GO:0022839:ion gated channel activity (qval4.32E-9)', 'GO:0005216:ion channel activity (qval5.26E-9)', 'GO:0022836:gated channel activity (qval3.52E-9)', 'GO:0022838:substrate-specific channel activity (qval4.87E-9)', 'GO:0005261:cation channel activity (qval7.23E-9)', 'GO:0015267:channel activity (qval3.22E-8)', 'GO:0022803:passive transmembrane transporter activity (qval2.76E-8)', 'GO:0022843:voltage-gated cation channel activity (qval2.99E-8)', 'GO:0046873:metal ion transmembrane transporter activity (qval4.95E-8)', 'GO:0005244:voltage-gated ion channel activity (qval6.87E-8)', 'GO:0022832:voltage-gated channel activity (qval6.25E-8)', 'GO:0005515:protein binding (qval5.9E-8)', 'GO:0035254:glutamate receptor binding (qval6.42E-7)', 'GO:0022890:inorganic cation transmembrane transporter activity (qval9.41E-7)', 'GO:0019899:enzyme binding (qval4.74E-6)', 'GO:0019904:protein domain specific binding (qval4.63E-6)', 'GO:0098918:structural constituent of synapse (qval4.86E-6)', 'GO:0008324:cation transmembrane transporter activity (qval6.08E-6)', 'GO:0005267:potassium channel activity (qval7.55E-6)', 'GO:0005516:calmodulin binding (qval9.78E-6)', 'GO:0019901:protein kinase binding (qval1.46E-5)', 'GO:0015276:ligand-gated ion channel activity (qval1.51E-5)', 'GO:0015318:inorganic molecular entity transmembrane transporter activity (qval1.57E-5)', 'GO:0022834:ligand-gated channel activity (qval1.69E-5)', 'GO:0030165:PDZ domain binding (qval2.09E-5)', 'GO:0019900:kinase binding (qval2.02E-5)', 'GO:0008092:cytoskeletal protein binding (qval3.98E-5)', 'GO:0015075:ion transmembrane transporter activity (qval6.58E-5)', 'GO:0099529:neurotransmitter receptor activity involved in regulation of postsynaptic membrane potential (qval7.97E-5)', 'GO:0098960:postsynaptic neurotransmitter receptor activity (qval1.06E-4)', 'GO:0015079:potassium ion transmembrane transporter activity (qval1.11E-4)', 'GO:0005215:transporter activity (qval1.26E-4)', 'GO:0044325:ion channel binding (qval1.32E-4)', 'GO:0099094:ligand-gated cation channel activity (qval1.83E-4)', 'GO:0022857:transmembrane transporter activity (qval2.34E-4)', 'GO:0005249:voltage-gated potassium channel activity (qval3.3E-4)', 'GO:0004683:calmodulin-dependent protein kinase activity (qval3.31E-4)', 'GO:0030594:neurotransmitter receptor activity (qval4.39E-4)', 'GO:0017075:syntaxin-1 binding (qval5.35E-4)', 'GO:0001540:amyloid-beta binding (qval1.24E-3)', 'GO:0004970:ionotropic glutamate receptor activity (qval1.51E-3)', 'GO:0047485:protein N-terminus binding (qval1.55E-3)', 'GO:0015085:calcium ion transmembrane transporter activity (qval2.38E-3)', 'GO:0015467:G-protein activated inward rectifier potassium channel activity (qval2.43E-3)', 'GO:0005242:inward rectifier potassium channel activity (qval2.42E-3)', 'GO:0005230:extracellular ligand-gated ion channel activity (qval3.12E-3)', 'GO:0000149:SNARE binding (qval3.41E-3)', 'GO:1904315:transmitter-gated ion channel activity involved in regulation of postsynaptic membrane potential (qval3.42E-3)', 'GO:0005262:calcium channel activity (qval3.54E-3)', 'GO:0015077:monovalent inorganic cation transmembrane transporter activity (qval3.69E-3)', 'GO:0004674:protein serine/threonine kinase activity (qval3.98E-3)', 'GO:0097110:scaffold protein binding (qval4.2E-3)', 'GO:0035255:ionotropic glutamate receptor binding (qval5.02E-3)', 'GO:0022835:transmitter-gated channel activity (qval5.63E-3)', 'GO:0022824:transmitter-gated ion channel activity (qval5.53E-3)', 'GO:0008066:glutamate receptor activity (qval6.18E-3)', 'GO:0005488:binding (qval7.7E-3)', 'GO:0005234:extracellularly glutamate-gated ion channel activity (qval8.96E-3)', 'GO:0048306:calcium-dependent protein binding (qval1.12E-2)', 'GO:0003779:actin binding (qval1.21E-2)', 'GO:0005245:voltage-gated calcium channel activity (qval1.31E-2)', 'GO:0019902:phosphatase binding (qval1.32E-2)', 'GO:0098882:structural constituent of presynaptic active zone (qval1.42E-2)', 'GO:0099186:structural constituent of postsynapse (qval1.91E-2)', 'GO:0099181:structural constituent of presynapse (qval2.18E-2)', 'GO:0051018:protein kinase A binding (qval2.16E-2)', 'GO:0019905:syntaxin binding (qval2.25E-2)', 'GO:0005509:calcium ion binding (qval2.43E-2)', 'GO:0004864:protein phosphatase inhibitor activity (qval3.02E-2)', 'GO:0098919:structural constituent of postsynaptic density (qval2.99E-2)', 'GO:0016773:phosphotransferase activity, alcohol group as acceptor (qval3.13E-2)', 'GO:0030506:ankyrin binding (qval3.18E-2)', 'GO:0017124:SH3 domain binding (qval3.31E-2)', 'GO:0045309:protein phosphorylated amino acid binding (qval3.54E-2)', 'GO:0098879:structural constituent of postsynaptic specialization (qval3.94E-2)', 'GO:0008331:high voltage-gated calcium channel activity (qval3.88E-2)', 'GO:0016301:kinase activity (qval3.91E-2)', 'GO:0004672:protein kinase activity (qval4.07E-2)', 'GO:0019212:phosphatase inhibitor activity (qval4.34E-2)', 'GO:0008022:protein C-terminus binding (qval4.51E-2)', 'GO:0050816:phosphothreonine residue binding (qval5.46E-2)']</t>
        </is>
      </c>
      <c r="X5" s="3">
        <f>hyperlink("https://spiral.technion.ac.il/results/MTAwMDA3Ng==/4/GOResultsCOMPONENT","link")</f>
        <v/>
      </c>
      <c r="Y5" t="inlineStr">
        <is>
          <t>['GO:0045202:synapse (qval3.01E-56)', 'GO:0044456:synapse part (qval1.86E-56)', 'GO:0097458:neuron part (qval9.24E-46)', 'GO:0098978:glutamatergic synapse (qval3.03E-43)', 'GO:0043005:neuron projection (qval2.85E-28)', 'GO:0099572:postsynaptic specialization (qval1.12E-25)', 'GO:0030054:cell junction (qval8.02E-24)', 'GO:0097060:synaptic membrane (qval1.08E-23)', 'GO:0042995:cell projection (qval1.61E-23)', 'GO:0014069:postsynaptic density (qval3.47E-23)', 'GO:0034702:ion channel complex (qval4.16E-20)', 'GO:1902495:transmembrane transporter complex (qval2.22E-19)', 'GO:0120025:plasma membrane bounded cell projection (qval3.42E-19)', 'GO:1990351:transporter complex (qval8.95E-19)', 'GO:0034703:cation channel complex (qval2.42E-18)', 'GO:0120038:plasma membrane bounded cell projection part (qval1.26E-17)', 'GO:0044463:cell projection part (qval1.18E-17)', 'GO:0005886:plasma membrane (qval2.38E-17)', 'GO:0016020:membrane (qval5.59E-17)', 'GO:0099240:intrinsic component of synaptic membrane (qval4.21E-15)', 'GO:0044459:plasma membrane part (qval6.75E-15)', 'GO:0030424:axon (qval5.42E-14)', 'GO:0098685:Schaffer collateral - CA1 synapse (qval6.8E-14)', 'GO:0098794:postsynapse (qval8.07E-14)', 'GO:0060076:excitatory synapse (qval1.45E-13)', 'GO:0098793:presynapse (qval1.87E-13)', 'GO:0099699:integral component of synaptic membrane (qval2.37E-13)', 'GO:0033267:axon part (qval3.58E-13)', 'GO:0043025:neuronal cell body (qval5.22E-13)', 'GO:0045211:postsynaptic membrane (qval5.62E-13)', 'GO:0030425:dendrite (qval3.28E-12)', 'GO:0044297:cell body (qval3.43E-12)', 'GO:0098948:intrinsic component of postsynaptic specialization membrane (qval3.91E-12)', 'GO:0098936:intrinsic component of postsynaptic membrane (qval4.17E-12)', 'GO:0098590:plasma membrane region (qval7.88E-12)', 'GO:0099146:intrinsic component of postsynaptic density membrane (qval1.41E-11)', 'GO:0008328:ionotropic glutamate receptor complex (qval1.66E-11)', 'GO:0099060:integral component of postsynaptic specialization membrane (qval1.75E-11)', 'GO:0098889:intrinsic component of presynaptic membrane (qval5.26E-11)', 'GO:0099061:integral component of postsynaptic density membrane (qval6.59E-11)', 'GO:0098878:neurotransmitter receptor complex (qval7.78E-11)', 'GO:0044309:neuron spine (qval8.64E-11)', 'GO:0099055:integral component of postsynaptic membrane (qval9.7E-11)', 'GO:0043197:dendritic spine (qval3.41E-10)', 'GO:0098984:neuron to neuron synapse (qval7.31E-10)', 'GO:0008021:synaptic vesicle (qval1.07E-9)', 'GO:0099056:integral component of presynaptic membrane (qval8.2E-9)', 'GO:0098797:plasma membrane protein complex (qval9.07E-9)', 'GO:0070382:exocytic vesicle (qval1.3E-8)', 'GO:0098686:hippocampal mossy fiber to CA3 synapse (qval1.4E-8)', 'GO:0030658:transport vesicle membrane (qval3.33E-8)', 'GO:0099501:exocytic vesicle membrane (qval4.71E-8)', 'GO:0030672:synaptic vesicle membrane (qval4.62E-8)', 'GO:0098688:parallel fiber to Purkinje cell synapse (qval1.86E-7)', 'GO:0042734:presynaptic membrane (qval2.22E-7)', 'GO:0030133:transport vesicle (qval5.66E-7)', 'GO:0098831:presynaptic active zone cytoplasmic component (qval5.68E-7)', 'GO:0048786:presynaptic active zone (qval6.76E-7)', 'GO:0043204:perikaryon (qval8.21E-7)', 'GO:0044425:membrane part (qval1.33E-6)', 'GO:0043195:terminal bouton (qval2.06E-6)', 'GO:0034705:potassium channel complex (qval2.03E-6)', 'GO:0099503:secretory vesicle (qval6.91E-6)', 'GO:0098802:plasma membrane receptor complex (qval8.18E-6)', 'GO:0030426:growth cone (qval1E-5)', 'GO:0044448:cell cortex part (qval9.89E-6)', 'GO:0098982:GABA-ergic synapse (qval1.09E-5)', 'GO:0099568:cytoplasmic region (qval1.19E-5)', 'GO:0030427:site of polarized growth (qval1.45E-5)', 'GO:0032281:AMPA glutamate receptor complex (qval1.47E-5)', 'GO:0098796:membrane protein complex (qval1.75E-5)', 'GO:0043194:axon initial segment (qval2.09E-5)', 'GO:0043235:receptor complex (qval3.43E-5)', 'GO:0099738:cell cortex region (qval4.16E-5)', 'GO:0031226:intrinsic component of plasma membrane (qval5.28E-5)', 'GO:0043198:dendritic shaft (qval6.57E-5)', 'GO:0044464:cell part (qval8.99E-5)', 'GO:0008076:voltage-gated potassium channel complex (qval2.4E-4)', 'GO:0030285:integral component of synaptic vesicle membrane (qval2.39E-4)', 'GO:0098563:intrinsic component of synaptic vesicle membrane (qval3.43E-4)', 'GO:0031410:cytoplasmic vesicle (qval3.56E-4)', 'GO:0097708:intracellular vesicle (qval3.96E-4)', 'GO:0099092:postsynaptic density, intracellular component (qval4.08E-4)', 'GO:0120111:neuron projection cytoplasm (qval4.03E-4)', 'GO:0005887:integral component of plasma membrane (qval5.57E-4)', 'GO:0005938:cell cortex (qval6.63E-4)', 'GO:0031982:vesicle (qval6.63E-4)', 'GO:0032838:plasma membrane bounded cell projection cytoplasm (qval9.44E-4)', 'GO:0017146:NMDA selective glutamate receptor complex (qval1.04E-3)', 'GO:0099091:postsynaptic specialization, intracellular component (qval1.08E-3)', 'GO:0044306:neuron projection terminus (qval1.11E-3)', 'GO:0005955:calcineurin complex (qval1.23E-3)', 'GO:0030659:cytoplasmic vesicle membrane (qval1.36E-3)', 'GO:0034704:calcium channel complex (qval1.39E-3)', 'GO:0005737:cytoplasm (qval1.89E-3)', 'GO:0032839:dendrite cytoplasm (qval2.28E-3)', 'GO:0098839:postsynaptic density membrane (qval3.81E-3)', 'GO:0048788:cytoskeleton of presynaptic active zone (qval3.92E-3)', 'GO:0012506:vesicle membrane (qval4.08E-3)', 'GO:0099634:postsynaptic specialization membrane (qval4.34E-3)', 'GO:0033268:node of Ranvier (qval5.18E-3)', 'GO:0019897:extrinsic component of plasma membrane (qval5.54E-3)', 'GO:0030863:cortical cytoskeleton (qval5.98E-3)', 'GO:0030018:Z disc (qval6.97E-3)', 'GO:0036477:somatodendritic compartment (qval9.34E-3)', 'GO:0005891:voltage-gated calcium channel complex (qval9.6E-3)', 'GO:0099522:region of cytosol (qval1.08E-2)', 'GO:0099569:presynaptic cytoskeleton (qval1.17E-2)', 'GO:0099243:extrinsic component of synaptic membrane (qval1.29E-2)', 'GO:0044449:contractile fiber part (qval1.43E-2)', 'GO:0099524:postsynaptic cytosol (qval1.5E-2)', 'GO:0032279:asymmetric synapse (qval1.49E-2)', 'GO:0016533:protein kinase 5 complex (qval1.68E-2)']</t>
        </is>
      </c>
    </row>
    <row r="6">
      <c r="A6" s="1" t="n">
        <v>5</v>
      </c>
      <c r="B6" t="n">
        <v>18351</v>
      </c>
      <c r="C6" t="n">
        <v>5043</v>
      </c>
      <c r="D6" t="n">
        <v>89</v>
      </c>
      <c r="E6" t="n">
        <v>7832</v>
      </c>
      <c r="F6" t="n">
        <v>477</v>
      </c>
      <c r="G6" t="n">
        <v>2988</v>
      </c>
      <c r="H6" t="n">
        <v>53</v>
      </c>
      <c r="I6" t="n">
        <v>363</v>
      </c>
      <c r="J6" s="2" t="n">
        <v>-3934</v>
      </c>
      <c r="K6" t="n">
        <v>0.318</v>
      </c>
      <c r="L6" t="inlineStr">
        <is>
          <t>1110038F14Rik,2210016L21Rik,2900026A02Rik,A830018L16Rik,Aasdhppt,Abhd2,Ablim2,Abr,Ackr1,Acsl4,Actl6b,Actn1,Actr3,Actr8,Adam22,Adcy9,Adgrb2,Adgrl1,Adprh,Agap2,Agpat1,Agtpbp1,Akap11,Akap5,Akap7,Akt3,Alas1,Anapc4,Ankhd1,Ankrd13c,Ankrd33b,Ankrd34a,Ankrd46,Ano3,Ap2a1,Apba2,Apc,Api5,Arf3,Arf6,Arfgef1,Arfip2,Arhgap21,Arhgef7,Arpc1a,Arpc4,Arpp19,Arpp21,Asna1,Atg9a,Atn1,Atp13a3,Atp6v0e2,Atxn7l3,Atxn7l3b,Auts2,B3gat1,B4galt2,B4galt3,Baiap2,Basp1,Bcr,Brinp2,C2cd5,Cacna1b,Cacna1e,Cacnb1,Cacng3,Calhm2,Calm2,Camk2a,Camk4,Camkv,Cbx5,Cbx6,Ccdc149,Ccdc6,Ccdc85c,Ccdc9,Cckbr,Ccnd2,Cct5,Cdk17,Cdk5r1,Cdk5r2,Cdk9,Cdkl5,Cds2,Celf2,Celsr3,Cep170b,Cers1,Chgb,Chmp4b,Chn1,Chrm1,Clasp1,Clptm1l,Clstn1,Clvs2,Cmas,Cnksr2,Cnot4,Cnpy3,Cobl,Col19a1,Coro7,Cpe,Cplx2,Cpne5,Crk,Crtc1,Cry2,Csrnp2,Ctdnep1,Ctdspl,Ctnnd2,Ctxn1,Cyfip2,Cyp46a1,D430041D05Rik,D6Wsu163e,Dclk1,Ddn,Ddx3x,Dennd1a,Dgkz,Dlgap1,Dlgap2,Dlk2,Dmxl2,Dnajb5,Dnajc16,Dnajc6,Dock3,Dpp10,Dtd1,Dtx3,Dzip1l,Edc4,Efnb2,Egr3,Egr4,Eif1,Eif2ak1,Elmo2,Elp1,Emx1,Enc1,Ensa,Epn1,Epop,Ercc6,Exoc4,Extl2,Fabp3,Faim2,Fam126b,Fam131a,Fam163b,Fam220a,Fam78b,Fam81a,Fbll1,Fbxl17,Fbxl19,Fbxo22,Fbxo31,Fbxo41,Fcho1,Fhl2,Fkbp8,Fmnl1,Fndc10,Fosb,Frmd6,Fscn1,Fxyd7,Fzd3,G3bp2,Gal3st3,Gda,Gm42517,Gnao1,Gnaz,Gnb2,Gng3,Gpm6a,Gpr26,Gpr27,Grasp,Gria2,Grik5,Gripap1,Grk2,Grm5,Gtdc1,Gtf2h2,Gucy1a2,Hagh,Hcfc2,Hcn1,Hdgf,Heatr1,Hint1,Hnrnpd,Hnrnpul2,Homer1,Icam5,Il34,Impdh1,Inafm2,Inka2,Ip6k2,Ipo5,Ipo9,Iqsec2,Irf2bpl,Itpka,Jak1,Junb,Kbtbd11,Kcnb1,Kcnh3,Kcnj4,Kcnj6,Kcnq2,Kcnv1,Khdrbs1,Kif2a,Klhl23,Lhfpl4,Lin7b,Lingo1,Lmo4,Lmtk2,Lrfn1,Lrfn3,Lrp1,Lrp8,Lrrc4b,Lrrtm3,Maged1,Map2k1,Mapk1,Marc2,March6,Marcks,Mark1,Mark2,Maz,Mcf2l,Mchr1,Mef2c,Mef2d,Mfn2,Mfsd4a,Mgat3,Mical3,Micu3,Mink1,Mllt6,Mogs,Mpv17,Mras,Mrtfa,Mrtfb,Mtmr12,Mtpn,Myef2,Nab2,Nbea,Ncald,Ncan,Ndufa12,Nf1,Ngef,Nlk,Nog,Nol4,Nova2,Nptx1,Npy1r,Nr1d1,Nr4a1,Nrcam,Nrgn,Nucks1,Nudt3,Olfm1,Opa1,Osbp2,Otud3,Palm,Pbx1,Pcbp1,Pcdh1,Pcdhgc5,Pde4d,Pdhb,Pex5,Pfkp,Pfn2,Pgam5,Pgm2l1,Phactr1,Phf20,Phf24,Phyhip,Pianp,Pik3r2,Pin1,Pip5k1c,Pitpnm2,Pitpnm3,Plcb1,Pld3,Plk2,Plppr2,Plxna2,Pop5,Porcn,Ppp1r12c,Ppp1r1a,Ppp1r9a,Ppp1r9b,Ppp2cb,Ppp3ca,Ppp3cb,Ppp3r1,Ppp6r1,Prcc,Prkar1b,Prkci,Prrt1,Prrt2,Psd3,Psmd5,Ptk2b,Ptms,Ptp4a3,Ptprs,Pum1,Pum2,Purg,R3hdm4,Rab11fip3,Rab2a,Rab35,Rap1gap2,Rap2b,Rasal2,Rasgef1c,Rbbp7,Rbfox3,Rcan1,Rcor1,Rcor2,Relch,Rimbp2,Ripor1,Ripor2,Rmnd5b,Rnf10,Rprd1a,Rprml,Rtn1,Rtn4rl2,Ryr2,Safb,Samd8,Sar1a,Saraf,Scamp1,Schip1,Scrn1,Sdc3,Sec22b,Sept9,Sez6l,Sgtb,Sh3pxd2a,Sh3rf3,Sidt1,Sirpa,Sirt6,Skil,Slc39a10,Slc4a10,Slc4a3,Slc8a2,Slitrk1,Smarca2,Snph,Snrnp70,Sorbs2,Sorcs3,Speg,Spin1,Spred1,Spred2,Spred3,Spryd3,Sptbn2,Srrm2,Ssrp1,Sstr3,Strap,Strbp,Strip1,Strn4,Stx1a,Stx7,Stxbp5,Suds3,Sun1,Susd4,Svop,Syn1,Syngap1,Synj1,Synpo,Syt1,Syt16,Tacc1,Tbpl1,Tbr1,Tceal5,Tceal9,Tex2,Tiprl,Tmem121b,Tmem132a,Tmem132b,Tmem151b,Tmem198,Tmem203,Tmem240,Tnik,Tnrc18,Tom1l2,Tpm1,Trim33,Trim37,Trim44,Trim46,Trip12,Tsc22d1,Tspan7,Tspyl5,Ttyh3,Tusc3,Tyro3,Ubap2l,Ube2ql1,Ube2v1,Ubl4a,Ubtd2,Unc13a,Unc13b,Unc79,Usf2,Usp4,Usp7,Vipr1,Vps50,Vps51,Vti1b,Wasl,Wbp11,Wdr82,Yme1l1,Zbtb18,Zc2hc1a,Zfp428,Zfyve28,Zmiz2</t>
        </is>
      </c>
      <c r="M6" t="inlineStr">
        <is>
          <t>[(0, 57), (0, 80), (1, 6), (1, 9), (1, 10), (1, 21), (1, 25), (1, 30), (1, 38), (1, 40), (1, 46), (1, 52), (1, 57), (1, 58), (1, 68), (1, 69), (1, 80), (1, 82), (1, 86), (2, 80), (3, 6), (3, 9), (3, 10), (3, 21), (3, 25), (3, 30), (3, 38), (3, 40), (3, 46), (3, 47), (3, 52), (3, 57), (3, 58), (3, 68), (3, 69), (3, 80), (3, 82), (3, 86), (7, 6), (7, 9), (7, 10), (7, 21), (7, 25), (7, 30), (7, 40), (7, 46), (7, 57), (7, 58), (7, 68), (7, 69), (7, 80), (7, 82), (8, 6), (8, 57), (8, 68), (8, 80), (11, 6), (11, 9), (11, 10), (11, 21), (11, 25), (11, 30), (11, 40), (11, 46), (11, 57), (11, 58), (11, 68), (11, 69), (11, 80), (11, 82), (13, 6), (13, 9), (13, 10), (13, 21), (13, 25), (13, 30), (13, 38), (13, 40), (13, 46), (13, 47), (13, 52), (13, 57), (13, 58), (13, 62), (13, 68), (13, 69), (13, 80), (13, 82), (13, 86), (14, 6), (14, 9), (14, 10), (14, 25), (14, 30), (14, 40), (14, 57), (14, 58), (14, 68), (14, 80), (14, 82), (15, 80), (16, 6), (16, 9), (16, 10), (16, 25), (16, 30), (16, 40), (16, 46), (16, 57), (16, 58), (16, 68), (16, 69), (16, 80), (16, 82), (17, 80), (20, 6), (20, 9), (20, 10), (20, 21), (20, 25), (20, 30), (20, 38), (20, 40), (20, 46), (20, 47), (20, 52), (20, 57), (20, 58), (20, 62), (20, 68), (20, 69), (20, 80), (20, 82), (20, 86), (23, 6), (23, 9), (23, 10), (23, 21), (23, 25), (23, 30), (23, 38), (23, 40), (23, 46), (23, 52), (23, 57), (23, 58), (23, 68), (23, 69), (23, 80), (23, 82), (24, 6), (24, 9), (24, 10), (24, 25), (24, 30), (24, 40), (24, 57), (24, 58), (24, 68), (24, 69), (24, 80), (24, 82), (26, 6), (26, 9), (26, 10), (26, 21), (26, 25), (26, 30), (26, 38), (26, 40), (26, 46), (26, 47), (26, 52), (26, 57), (26, 58), (26, 62), (26, 68), (26, 69), (26, 77), (26, 80), (26, 82), (26, 86), (27, 9), (27, 10), (27, 30), (27, 40), (27, 57), (27, 58), (27, 68), (27, 80), (27, 82), (28, 9), (28, 10), (28, 30), (28, 57), (28, 58), (28, 69), (28, 80), (28, 82), (29, 10), (29, 30), (29, 58), (29, 80), (29, 82), (33, 6), (33, 9), (33, 10), (33, 21), (33, 25), (33, 30), (33, 38), (33, 40), (33, 46), (33, 57), (33, 58), (33, 68), (33, 69), (33, 80), (33, 82), (36, 6), (36, 57), (36, 80), (37, 6), (37, 9), (37, 10), (37, 30), (37, 40), (37, 57), (37, 58), (37, 80), (37, 82), (41, 6), (41, 9), (41, 10), (41, 21), (41, 25), (41, 30), (41, 38), (41, 40), (41, 46), (41, 52), (41, 57), (41, 58), (41, 68), (41, 69), (41, 80), (41, 82), (41, 86), (44, 6), (44, 9), (44, 10), (44, 21), (44, 25), (44, 30), (44, 38), (44, 40), (44, 46), (44, 57), (44, 58), (44, 68), (44, 69), (44, 80), (44, 82), (45, 10), (45, 30), (45, 40), (45, 57), (45, 58), (45, 80), (45, 82), (48, 6), (48, 9), (48, 10), (48, 21), (48, 25), (48, 30), (48, 38), (48, 40), (48, 46), (48, 47), (48, 52), (48, 57), (48, 58), (48, 68), (48, 69), (48, 80), (48, 82), (53, 6), (53, 9), (53, 10), (53, 21), (53, 25), (53, 30), (53, 38), (53, 40), (53, 46), (53, 47), (53, 57), (53, 58), (53, 68), (53, 69), (53, 80), (53, 82), (66, 6), (66, 9), (66, 10), (66, 21), (66, 25), (66, 30), (66, 38), (66, 40), (66, 46), (66, 52), (66, 57), (66, 58), (66, 68), (66, 69), (66, 80), (66, 82), (71, 30), (71, 80), (71, 82), (74, 10), (74, 30), (78, 6), (78, 9), (78, 10), (78, 21), (78, 25), (78, 30), (78, 40), (78, 46), (78, 57), (78, 58), (78, 68), (78, 69), (78, 80), (78, 82), (79, 6), (79, 9), (79, 10), (79, 21), (79, 25), (79, 30), (79, 38), (79, 40), (79, 46), (79, 52), (79, 57), (79, 58), (79, 68), (79, 69), (79, 80), (79, 82), (79, 86), (88, 9), (88, 10), (88, 30), (88, 40), (88, 57), (88, 58), (88, 80), (88, 82)]</t>
        </is>
      </c>
      <c r="N6" t="n">
        <v>1956</v>
      </c>
      <c r="O6" t="n">
        <v>0.75</v>
      </c>
      <c r="P6" t="n">
        <v>0.95</v>
      </c>
      <c r="Q6" t="n">
        <v>3</v>
      </c>
      <c r="R6" t="n">
        <v>10000</v>
      </c>
      <c r="S6" t="inlineStr">
        <is>
          <t>14/03/2024, 15:07:30</t>
        </is>
      </c>
      <c r="T6" s="3">
        <f>hyperlink("https://spiral.technion.ac.il/results/MTAwMDA3Ng==/5/GOResultsPROCESS","link")</f>
        <v/>
      </c>
      <c r="U6" t="inlineStr">
        <is>
          <t>['GO:0050804:modulation of chemical synaptic transmission (qval9.22E-15)', 'GO:0099177:regulation of trans-synaptic signaling (qval5.04E-15)', 'GO:0050789:regulation of biological process (qval1.33E-9)', 'GO:0051128:regulation of cellular component organization (qval1.05E-9)', 'GO:0065007:biological regulation (qval1.37E-9)', 'GO:0050794:regulation of cellular process (qval1.97E-8)', 'GO:0065008:regulation of biological quality (qval1.73E-8)', 'GO:0048167:regulation of synaptic plasticity (qval1.52E-8)', 'GO:0032879:regulation of localization (qval2.06E-8)', 'GO:0051049:regulation of transport (qval1.91E-8)', 'GO:0051960:regulation of nervous system development (qval2.23E-8)', 'GO:0120035:regulation of plasma membrane bounded cell projection organization (qval3.3E-8)', 'GO:0010646:regulation of cell communication (qval3.29E-8)', 'GO:0023051:regulation of signaling (qval4.16E-8)', 'GO:0031344:regulation of cell projection organization (qval4.14E-8)', 'GO:0060341:regulation of cellular localization (qval5.12E-8)', 'GO:0010975:regulation of neuron projection development (qval5.47E-8)', 'GO:0050767:regulation of neurogenesis (qval1.83E-7)', 'GO:0050807:regulation of synapse organization (qval2.1E-7)', 'GO:0051179:localization (qval2.51E-7)', 'GO:0060284:regulation of cell development (qval5.96E-7)', 'GO:0050808:synapse organization (qval8.25E-7)', 'GO:0050773:regulation of dendrite development (qval2.37E-6)', 'GO:0045664:regulation of neuron differentiation (qval7.24E-6)', 'GO:0030036:actin cytoskeleton organization (qval1.04E-5)', 'GO:0016043:cellular component organization (qval1.14E-5)', 'GO:0044087:regulation of cellular component biogenesis (qval1.56E-5)', 'GO:0051641:cellular localization (qval1.74E-5)', 'GO:0071840:cellular component organization or biogenesis (qval1.68E-5)', 'GO:0099175:regulation of postsynapse organization (qval1.76E-5)', 'GO:0050806:positive regulation of synaptic transmission (qval1.79E-5)', 'GO:0098693:regulation of synaptic vesicle cycle (qval1.79E-5)', 'GO:0009987:cellular process (qval2.44E-5)', 'GO:1905475:regulation of protein localization to membrane (qval3.46E-5)', 'GO:0008104:protein localization (qval3.82E-5)', 'GO:1904375:regulation of protein localization to cell periphery (qval3.73E-5)', 'GO:0060998:regulation of dendritic spine development (qval4.21E-5)', 'GO:0051239:regulation of multicellular organismal process (qval4.74E-5)', 'GO:0030029:actin filament-based process (qval4.72E-5)', 'GO:0060627:regulation of vesicle-mediated transport (qval5.46E-5)', 'GO:0033036:macromolecule localization (qval5.66E-5)', 'GO:0051130:positive regulation of cellular component organization (qval5.9E-5)', 'GO:0031346:positive regulation of cell projection organization (qval1.15E-4)', 'GO:0006810:transport (qval1.23E-4)', 'GO:0022604:regulation of cell morphogenesis (qval1.31E-4)', 'GO:0010769:regulation of cell morphogenesis involved in differentiation (qval1.46E-4)', 'GO:0048522:positive regulation of cellular process (qval1.48E-4)', 'GO:0048518:positive regulation of biological process (qval2E-4)', 'GO:2000026:regulation of multicellular organismal development (qval2.76E-4)', 'GO:0051234:establishment of localization (qval2.74E-4)', 'GO:1902683:regulation of receptor localization to synapse (qval3.22E-4)', 'GO:0032386:regulation of intracellular transport (qval4.82E-4)', 'GO:0022603:regulation of anatomical structure morphogenesis (qval5.53E-4)', 'GO:0046928:regulation of neurotransmitter secretion (qval5.92E-4)', 'GO:0010976:positive regulation of neuron projection development (qval6.63E-4)', 'GO:0099072:regulation of postsynaptic membrane neurotransmitter receptor levels (qval8.46E-4)', 'GO:0051962:positive regulation of nervous system development (qval9.2E-4)', 'GO:0033043:regulation of organelle organization (qval9.1E-4)', 'GO:0032880:regulation of protein localization (qval9.04E-4)', 'GO:0001764:neuron migration (qval9.36E-4)', 'GO:0034613:cellular protein localization (qval9.27E-4)', 'GO:0051050:positive regulation of transport (qval1.03E-3)', 'GO:0016192:vesicle-mediated transport (qval1.04E-3)', 'GO:0065009:regulation of molecular function (qval1.02E-3)', 'GO:0051649:establishment of localization in cell (qval1.06E-3)', 'GO:0007015:actin filament organization (qval1.07E-3)', 'GO:0070727:cellular macromolecule localization (qval1.13E-3)', 'GO:0007010:cytoskeleton organization (qval1.21E-3)', 'GO:0099643:signal release from synapse (qval1.27E-3)', 'GO:1903076:regulation of protein localization to plasma membrane (qval1.39E-3)', 'GO:0048814:regulation of dendrite morphogenesis (qval1.37E-3)', 'GO:0050890:cognition (qval1.36E-3)', 'GO:0048168:regulation of neuronal synaptic plasticity (qval1.39E-3)', 'GO:0009966:regulation of signal transduction (qval1.4E-3)', 'GO:0006996:organelle organization (qval1.39E-3)', 'GO:0098916:anterograde trans-synaptic signaling (qval1.45E-3)', 'GO:0007268:chemical synaptic transmission (qval1.43E-3)', 'GO:0051056:regulation of small GTPase mediated signal transduction (qval1.44E-3)', 'GO:0050793:regulation of developmental process (qval1.56E-3)', 'GO:0007610:behavior (qval1.99E-3)', 'GO:0051963:regulation of synapse assembly (qval1.97E-3)', 'GO:1903530:regulation of secretion by cell (qval1.98E-3)', 'GO:0006887:exocytosis (qval2.13E-3)', 'GO:0043254:regulation of protein complex assembly (qval2.34E-3)', 'GO:0021987:cerebral cortex development (qval2.35E-3)', 'GO:0099170:postsynaptic modulation of chemical synaptic transmission (qval2.33E-3)', 'GO:0045595:regulation of cell differentiation (qval2.32E-3)', 'GO:0046578:regulation of Ras protein signal transduction (qval2.4E-3)', 'GO:0050769:positive regulation of neurogenesis (qval2.57E-3)', 'GO:0010720:positive regulation of cell development (qval2.81E-3)', 'GO:1903827:regulation of cellular protein localization (qval2.89E-3)', 'GO:1900006:positive regulation of dendrite development (qval3.04E-3)', 'GO:0035556:intracellular signal transduction (qval3.27E-3)', 'GO:0045666:positive regulation of neuron differentiation (qval3.57E-3)', 'GO:0099537:trans-synaptic signaling (qval3.54E-3)', 'GO:0032940:secretion by cell (qval3.65E-3)', 'GO:0007399:nervous system development (qval4.23E-3)', 'GO:0099536:synaptic signaling (qval4.51E-3)', 'GO:1903305:regulation of regulated secretory pathway (qval4.51E-3)', 'GO:1902473:regulation of protein localization to synapse (qval4.65E-3)', 'GO:0051966:regulation of synaptic transmission, glutamatergic (qval4.77E-3)', 'GO:0046907:intracellular transport (qval4.88E-3)', 'GO:0007611:learning or memory (qval5.56E-3)', 'GO:0007215:glutamate receptor signaling pathway (qval6.76E-3)', 'GO:0001956:positive regulation of neurotransmitter secretion (qval7.25E-3)', 'GO:0099601:regulation of neurotransmitter receptor activity (qval7.49E-3)', 'GO:0061001:regulation of dendritic spine morphogenesis (qval7.77E-3)', 'GO:0050775:positive regulation of dendrite morphogenesis (qval7.7E-3)', 'GO:0017158:regulation of calcium ion-dependent exocytosis (qval7.64E-3)', 'GO:0032502:developmental process (qval8.16E-3)', 'GO:0010469:regulation of signaling receptor activity (qval8.11E-3)', 'GO:0032388:positive regulation of intracellular transport (qval8.12E-3)', 'GO:0044089:positive regulation of cellular component biogenesis (qval8.35E-3)', 'GO:0045956:positive regulation of calcium ion-dependent exocytosis (qval8.39E-3)', 'GO:1902531:regulation of intracellular signal transduction (qval8.36E-3)', 'GO:0030833:regulation of actin filament polymerization (qval8.35E-3)', 'GO:0044093:positive regulation of molecular function (qval8.31E-3)', 'GO:0051588:regulation of neurotransmitter transport (qval9.53E-3)', 'GO:2000300:regulation of synaptic vesicle exocytosis (qval9.78E-3)', 'GO:0032970:regulation of actin filament-based process (qval1E-2)', 'GO:0097479:synaptic vesicle localization (qval1.06E-2)', 'GO:0046903:secretion (qval1.21E-2)', 'GO:0072657:protein localization to membrane (qval1.23E-2)', 'GO:0031175:neuron projection development (qval1.31E-2)', 'GO:0051046:regulation of secretion (qval1.31E-2)', 'GO:0007269:neurotransmitter secretion (qval1.3E-2)', 'GO:1902803:regulation of synaptic vesicle transport (qval1.31E-2)', 'GO:0048172:regulation of short-term neuronal synaptic plasticity (qval1.32E-2)', 'GO:0050770:regulation of axonogenesis (qval1.52E-2)', 'GO:0032271:regulation of protein polymerization (qval1.51E-2)', 'GO:0006793:phosphorus metabolic process (qval1.61E-2)', 'GO:0035418:protein localization to synapse (qval1.61E-2)', 'GO:0060999:positive regulation of dendritic spine development (qval1.6E-2)', 'GO:0031630:regulation of synaptic vesicle fusion to presynaptic active zone membrane (qval1.59E-2)', 'GO:0033173:calcineurin-NFAT signaling cascade (qval1.58E-2)', 'GO:0010807:regulation of synaptic vesicle priming (qval1.57E-2)', 'GO:0010647:positive regulation of cell communication (qval1.58E-2)', 'GO:0048583:regulation of response to stimulus (qval1.69E-2)', 'GO:0023056:positive regulation of signaling (qval1.8E-2)', 'GO:0051489:regulation of filopodium assembly (qval1.84E-2)', 'GO:1902747:negative regulation of lens fiber cell differentiation (qval1.94E-2)', 'GO:0043269:regulation of ion transport (qval1.96E-2)', 'GO:0030030:cell projection organization (qval2.07E-2)', 'GO:0008064:regulation of actin polymerization or depolymerization (qval2.06E-2)', 'GO:0016079:synaptic vesicle exocytosis (qval2.16E-2)', 'GO:0070201:regulation of establishment of protein localization (qval2.41E-2)', 'GO:0017157:regulation of exocytosis (qval2.4E-2)', 'GO:0030832:regulation of actin filament length (qval2.4E-2)', 'GO:0051640:organelle localization (qval2.46E-2)', 'GO:0051668:localization within membrane (qval2.45E-2)', 'GO:0048489:synaptic vesicle transport (qval2.54E-2)', 'GO:0097480:establishment of synaptic vesicle localization (qval2.52E-2)', 'GO:0090087:regulation of peptide transport (qval2.77E-2)', 'GO:0032956:regulation of actin cytoskeleton organization (qval2.78E-2)', 'GO:0099003:vesicle-mediated transport in synapse (qval2.8E-2)', 'GO:0006796:phosphate-containing compound metabolic process (qval2.79E-2)', 'GO:0010638:positive regulation of organelle organization (qval2.82E-2)', 'GO:0099149:regulation of postsynaptic neurotransmitter receptor internalization (qval2.83E-2)', 'GO:1905477:positive regulation of protein localization to membrane (qval3.12E-2)', 'GO:0048731:system development (qval3.18E-2)', 'GO:0001505:regulation of neurotransmitter levels (qval3.24E-2)', 'GO:0051493:regulation of cytoskeleton organization (qval3.28E-2)', 'GO:1905749:regulation of endosome to plasma membrane protein transport (qval3.29E-2)', 'GO:0098880:maintenance of postsynaptic specialization structure (qval3.27E-2)', 'GO:1903829:positive regulation of cellular protein localization (qval3.33E-2)', 'GO:0023061:signal release (qval3.32E-2)', 'GO:0061003:positive regulation of dendritic spine morphogenesis (qval3.31E-2)', 'GO:0010770:positive regulation of cell morphogenesis involved in differentiation (qval3.36E-2)', 'GO:0050768:negative regulation of neurogenesis (qval3.39E-2)', 'GO:0035304:regulation of protein dephosphorylation (qval3.45E-2)', 'GO:1904377:positive regulation of protein localization to cell periphery (qval3.44E-2)', 'GO:0032456:endocytic recycling (qval3.49E-2)', 'GO:0035303:regulation of dephosphorylation (qval3.49E-2)', 'GO:0099151:regulation of postsynaptic density assembly (qval3.5E-2)', 'GO:0098696:regulation of neurotransmitter receptor localization to postsynaptic specialization membrane (qval3.48E-2)', 'GO:0021680:cerebellar Purkinje cell layer development (qval3.46E-2)', 'GO:0097720:calcineurin-mediated signaling (qval3.44E-2)', 'GO:0051961:negative regulation of nervous system development (qval3.56E-2)', 'GO:2000146:negative regulation of cell motility (qval3.6E-2)', 'GO:0017156:calcium ion regulated exocytosis (qval3.6E-2)', 'GO:0016310:phosphorylation (qval3.65E-2)', 'GO:0051223:regulation of protein transport (qval3.67E-2)', 'GO:1904951:positive regulation of establishment of protein localization (qval3.7E-2)', 'GO:0021549:cerebellum development (qval3.79E-2)', 'GO:0090316:positive regulation of intracellular protein transport (qval3.88E-2)', 'GO:0006897:endocytosis (qval3.96E-2)', 'GO:0023052:signaling (qval4.22E-2)', 'GO:0099188:postsynaptic cytoskeleton organization (qval4.32E-2)', 'GO:0051764:actin crosslink formation (qval4.3E-2)', 'GO:0098974:postsynaptic actin cytoskeleton organization (qval4.27E-2)', 'GO:0044772:mitotic cell cycle phase transition (qval4.61E-2)', 'GO:0032273:positive regulation of protein polymerization (qval4.79E-2)', 'GO:0000002:mitochondrial genome maintenance (qval4.77E-2)', 'GO:0051271:negative regulation of cellular component movement (qval5.01E-2)', 'GO:0048284:organelle fusion (qval5.02E-2)', 'GO:0010977:negative regulation of neuron projection development (qval5.16E-2)', 'GO:0048812:neuron projection morphogenesis (qval5.39E-2)', 'GO:0018105:peptidyl-serine phosphorylation (qval5.4E-2)', 'GO:0043314:negative regulation of neutrophil degranulation (qval5.41E-2)', 'GO:0060313:negative regulation of blood vessel remodeling (qval5.38E-2)', 'GO:0021722:superior olivary nucleus maturation (qval5.36E-2)', 'GO:0018107:peptidyl-threonine phosphorylation (qval5.73E-2)', 'GO:0051491:positive regulation of filopodium assembly (qval5.78E-2)', 'GO:0031323:regulation of cellular metabolic process (qval5.99E-2)', 'GO:0120032:regulation of plasma membrane bounded cell projection assembly (qval6.12E-2)', 'GO:0030865:cortical cytoskeleton organization (qval6.17E-2)', 'GO:0007267:cell-cell signaling (qval6.31E-2)', 'GO:1904889:regulation of excitatory synapse assembly (qval6.53E-2)', 'GO:1900452:regulation of long-term synaptic depression (qval6.5E-2)', 'GO:0120039:plasma membrane bounded cell projection morphogenesis (qval6.5E-2)', 'GO:0044057:regulation of system process (qval6.48E-2)', 'GO:0097120:receptor localization to synapse (qval6.49E-2)', 'GO:0060491:regulation of cell projection assembly (qval6.55E-2)', 'GO:0002692:negative regulation of cellular extravasation (qval6.74E-2)', 'GO:0044770:cell cycle phase transition (qval6.81E-2)', 'GO:0048523:negative regulation of cellular process (qval6.89E-2)', 'GO:0030838:positive regulation of actin filament polymerization (qval6.95E-2)']</t>
        </is>
      </c>
      <c r="V6" s="3">
        <f>hyperlink("https://spiral.technion.ac.il/results/MTAwMDA3Ng==/5/GOResultsFUNCTION","link")</f>
        <v/>
      </c>
      <c r="W6" t="inlineStr">
        <is>
          <t>['GO:0005515:protein binding (qval1.11E-7)', 'GO:0019899:enzyme binding (qval1.23E-6)', 'GO:0005488:binding (qval1.47E-5)', 'GO:0047485:protein N-terminus binding (qval1.65E-4)', 'GO:0019904:protein domain specific binding (qval1.45E-4)', 'GO:0008092:cytoskeletal protein binding (qval1.25E-4)', 'GO:0019901:protein kinase binding (qval1.95E-4)', 'GO:0019900:kinase binding (qval2.29E-4)', 'GO:0005516:calmodulin binding (qval2.17E-4)', 'GO:0017075:syntaxin-1 binding (qval1.27E-3)', 'GO:0000149:SNARE binding (qval3.18E-3)', 'GO:0019208:phosphatase regulator activity (qval4.45E-3)', 'GO:0051020:GTPase binding (qval6.46E-3)', 'GO:0019902:phosphatase binding (qval6.66E-3)', 'GO:0003779:actin binding (qval9.15E-3)', 'GO:0017124:SH3 domain binding (qval9.44E-3)', 'GO:0019888:protein phosphatase regulator activity (qval2.49E-2)', 'GO:0008022:protein C-terminus binding (qval2.38E-2)', 'GO:0019905:syntaxin binding (qval2.78E-2)', 'GO:0060090:molecular adaptor activity (qval2.96E-2)', 'GO:0004674:protein serine/threonine kinase activity (qval3.71E-2)', 'GO:0004683:calmodulin-dependent protein kinase activity (qval6E-2)', 'GO:0004864:protein phosphatase inhibitor activity (qval6.59E-2)', 'GO:0005543:phospholipid binding (qval6.92E-2)', 'GO:0051018:protein kinase A binding (qval6.76E-2)', 'GO:0031267:small GTPase binding (qval7.42E-2)', 'GO:0034237:protein kinase A regulatory subunit binding (qval7.39E-2)', 'GO:0016301:kinase activity (qval9.55E-2)', 'GO:0019212:phosphatase inhibitor activity (qval9.42E-2)', 'GO:0016773:phosphotransferase activity, alcohol group as acceptor (qval9.75E-2)', 'GO:0019903:protein phosphatase binding (qval1.07E-1)', 'GO:0016772:transferase activity, transferring phosphorus-containing groups (qval1.08E-1)', 'GO:0030276:clathrin binding (qval1.13E-1)', 'GO:0044877:protein-containing complex binding (qval1.15E-1)', 'GO:0004672:protein kinase activity (qval1.17E-1)']</t>
        </is>
      </c>
      <c r="X6" s="3">
        <f>hyperlink("https://spiral.technion.ac.il/results/MTAwMDA3Ng==/5/GOResultsCOMPONENT","link")</f>
        <v/>
      </c>
      <c r="Y6" t="inlineStr">
        <is>
          <t>['GO:0044456:synapse part (qval1.11E-36)', 'GO:0045202:synapse (qval2.59E-36)', 'GO:0097458:neuron part (qval7.84E-29)', 'GO:0098978:glutamatergic synapse (qval4.32E-28)', 'GO:0043005:neuron projection (qval1.03E-17)', 'GO:0099572:postsynaptic specialization (qval1.12E-14)', 'GO:0042995:cell projection (qval1.24E-14)', 'GO:0014069:postsynaptic density (qval2.54E-14)', 'GO:0098685:Schaffer collateral - CA1 synapse (qval2.57E-14)', 'GO:0030054:cell junction (qval8.03E-14)', 'GO:0030425:dendrite (qval4.08E-13)', 'GO:0120038:plasma membrane bounded cell projection part (qval4.78E-12)', 'GO:0044463:cell projection part (qval4.41E-12)', 'GO:0120025:plasma membrane bounded cell projection (qval5E-12)', 'GO:0097060:synaptic membrane (qval5.76E-12)', 'GO:0044297:cell body (qval2.41E-10)', 'GO:0016020:membrane (qval1.32E-9)', 'GO:0043025:neuronal cell body (qval6.91E-9)', 'GO:0098794:postsynapse (qval9.45E-9)', 'GO:0099061:integral component of postsynaptic density membrane (qval2.7E-8)', 'GO:0044464:cell part (qval4.71E-8)', 'GO:0099146:intrinsic component of postsynaptic density membrane (qval6.99E-8)', 'GO:0098590:plasma membrane region (qval1.05E-7)', 'GO:0005737:cytoplasm (qval3.09E-7)', 'GO:0044309:neuron spine (qval1.07E-6)', 'GO:0044459:plasma membrane part (qval1.12E-6)', 'GO:0099699:integral component of synaptic membrane (qval1.28E-6)', 'GO:0043197:dendritic spine (qval2.74E-6)', 'GO:0005886:plasma membrane (qval3.08E-6)', 'GO:0030424:axon (qval3.11E-6)', 'GO:0099055:integral component of postsynaptic membrane (qval4.32E-6)', 'GO:0099060:integral component of postsynaptic specialization membrane (qval4.66E-6)', 'GO:0030658:transport vesicle membrane (qval4.57E-6)', 'GO:0099240:intrinsic component of synaptic membrane (qval4.51E-6)', 'GO:0098948:intrinsic component of postsynaptic specialization membrane (qval8.15E-6)', 'GO:0098936:intrinsic component of postsynaptic membrane (qval8.01E-6)', 'GO:0099568:cytoplasmic region (qval8.99E-6)', 'GO:0033267:axon part (qval1.04E-5)', 'GO:0043226:organelle (qval1.25E-5)', 'GO:0044433:cytoplasmic vesicle part (qval2.39E-5)', 'GO:0099092:postsynaptic density, intracellular component (qval5.06E-5)', 'GO:0008021:synaptic vesicle (qval9.76E-5)', 'GO:0030426:growth cone (qval1.18E-4)', 'GO:0045211:postsynaptic membrane (qval1.24E-4)', 'GO:0044424:intracellular part (qval1.51E-4)', 'GO:0070382:exocytic vesicle (qval1.49E-4)', 'GO:0034703:cation channel complex (qval1.54E-4)', 'GO:0030427:site of polarized growth (qval1.65E-4)', 'GO:0099091:postsynaptic specialization, intracellular component (qval1.8E-4)', 'GO:0060076:excitatory synapse (qval2.19E-4)', 'GO:0099501:exocytic vesicle membrane (qval2.17E-4)', 'GO:0030672:synaptic vesicle membrane (qval2.13E-4)', 'GO:0043198:dendritic shaft (qval2.79E-4)', 'GO:0030659:cytoplasmic vesicle membrane (qval3.19E-4)', 'GO:0098793:presynapse (qval4.57E-4)', 'GO:0005938:cell cortex (qval6.21E-4)', 'GO:0034702:ion channel complex (qval6.82E-4)', 'GO:0044422:organelle part (qval8.14E-4)', 'GO:1902495:transmembrane transporter complex (qval1.35E-3)', 'GO:0012506:vesicle membrane (qval1.33E-3)', 'GO:0032839:dendrite cytoplasm (qval1.98E-3)', 'GO:0030133:transport vesicle (qval2.3E-3)', 'GO:0098984:neuron to neuron synapse (qval2.29E-3)', 'GO:1990351:transporter complex (qval2.33E-3)', 'GO:0043229:intracellular organelle (qval3.32E-3)', 'GO:0098588:bounding membrane of organelle (qval3.83E-3)', 'GO:0120111:neuron projection cytoplasm (qval4.1E-3)', 'GO:0044448:cell cortex part (qval4.13E-3)', 'GO:0055037:recycling endosome (qval4.62E-3)', 'GO:0099503:secretory vesicle (qval4.94E-3)', 'GO:0005955:calcineurin complex (qval4.87E-3)', 'GO:0099056:integral component of presynaptic membrane (qval5.19E-3)', 'GO:0099738:cell cortex region (qval5.15E-3)', 'GO:0098563:intrinsic component of synaptic vesicle membrane (qval5.21E-3)', 'GO:0031410:cytoplasmic vesicle (qval6.97E-3)', 'GO:0099243:extrinsic component of synaptic membrane (qval7.44E-3)', 'GO:0043227:membrane-bounded organelle (qval7.61E-3)', 'GO:0097708:intracellular vesicle (qval7.55E-3)', 'GO:0032838:plasma membrane bounded cell projection cytoplasm (qval8.22E-3)', 'GO:0044306:neuron projection terminus (qval8.71E-3)', 'GO:0098889:intrinsic component of presynaptic membrane (qval1.12E-2)', 'GO:0042734:presynaptic membrane (qval1.48E-2)']</t>
        </is>
      </c>
    </row>
    <row r="7">
      <c r="A7" s="1" t="n">
        <v>6</v>
      </c>
      <c r="B7" t="n">
        <v>18351</v>
      </c>
      <c r="C7" t="n">
        <v>5043</v>
      </c>
      <c r="D7" t="n">
        <v>89</v>
      </c>
      <c r="E7" t="n">
        <v>7832</v>
      </c>
      <c r="F7" t="n">
        <v>898</v>
      </c>
      <c r="G7" t="n">
        <v>3119</v>
      </c>
      <c r="H7" t="n">
        <v>43</v>
      </c>
      <c r="I7" t="n">
        <v>283</v>
      </c>
      <c r="J7" s="2" t="n">
        <v>-5986</v>
      </c>
      <c r="K7" t="n">
        <v>0.335</v>
      </c>
      <c r="L7" t="inlineStr">
        <is>
          <t>1110038F14Rik,1110065P20Rik,1700001L19Rik,2210016L21Rik,2610008E11Rik,2900026A02Rik,9130401M01Rik,A830018L16Rik,AI837181,Aacs,Aasdhppt,Abcc5,Abhd2,Ablim2,Abr,Acd,Ackr1,Acsl1,Acsl4,Actl6b,Actn1,Actr3,Actr8,Adam22,Adar,Adck2,Adcy6,Adcy9,Adgrl1,Adprh,Afdn,Agpat1,Agps,Agrn,Agtpbp1,Akap11,Akap5,Akap7,Alas1,Alkbh5,Amd1,Anapc4,Ank,Ankhd1,Ankrd11,Ankrd13c,Ankrd34a,Ankrd46,Ankrd52,Ap2a1,Ap3b2,Apaf1,Apba2,Apbb3,Apc,Api5,Appl1,Arf6,Arfgef1,Arfip2,Arhgap21,Arhgap33,Arhgef1,Arhgef7,Arl1,Arl4a,Armc2,Arnt,Arpc1a,Arpc4,Arpp19,Arpp21,Arrb2,Arsb,Asah1,Asb7,Asna1,Asphd1,Atf7ip,Atg14,Atg2b,Atg9a,Atmin,Atn1,Atp13a3,Atp6v0e2,Atpif1,Atxn7l3,Atxn7l3b,Auts2,B3gat1,B4galt2,B4galt3,B4gat1,BC005624,Bag2,Bag6,Baiap2,Basp1,Bbs5,Bcas2,Bcr,Bet1l,Brap,Bri3,Brinp2,Bysl,C2cd5,Cacna1b,Cacna1e,Cacnb1,Cacng3,Cadps2,Calhm2,Calm2,Caln1,Calu,Camk1g,Camk4,Camkv,Capn15,Caprin1,Cbx5,Cbx6,Ccdc112,Ccdc149,Ccdc151,Ccdc50,Ccdc6,Ccdc85c,Ccdc9,Cckbr,Ccnc,Ccnd1,Ccnd2,Ccnl1,Ccs,Cct5,Cdc123,Cdc42bpb,Cdk13,Cdk5r1,Cdk5r2,Cdk9,Cdkl2,Cdkl4,Cdkl5,Cdkn2d,Cds2,Celf2,Celsr3,Cep170b,Chchd6,Chfr,Chmp4b,Chmp6,Chpf2,Chrm1,Chtf8,Ciapin1,Cinp,Clasp1,Clpb,Clptm1l,Clstn1,Cmas,Cmtm4,Cnnm4,Cnot2,Cnot4,Cnpy3,Cnrip1,Coa3,Cobl,Col19a1,Commd6,Commd7,Comt,Coq8a,Coro7,Cpe,Cplx2,Cpne5,Creld2,Crk,Crlf2,Crocc,Crtc1,Cry2,Csnk1e,Csnk1g1,Csnk2a1,Csrnp2,Cstf2t,Ctbp1,Ctc1,Ctdnep1,Ctdspl,Ctnnd2,Ctsf,Cul4a,Cyb5b,Cyp46a1,D1Ertd622e,D430041D05Rik,D6Wsu163e,Dab2ip,Dapk3,Dcc,Dcdc2b,Dclk1,Ddx10,Ddx3x,Ddx42,Ddx5,Dedd2,Dennd1a,Dennd4a,Dennd4b,Dennd6b,Dgkz,Dhx30,Dhx38,Dis3,Dlg1,Dlgap1,Dlk2,Dmxl2,Dnajb14,Dnajb4,Dnajc13,Dnajc16,Dnajc6,Dnttip1,Doc2a,Dock3,Dpf1,Dpp10,Dpysl2,Dtd1,Dtx3,Dusp11,Dusp7,Dync1li2,Dzip1l,Edc4,Eef1a2,Eef1akmt2,Efcab6,Efnb2,Egr3,Egr4,Ehbp1l1,Ehd1,Eif1,Eif1b,Eif2ak1,Eif3h,Eif3m,Eif4a2,Elavl1,Elavl3,Elk4,Elp1,Emc10,Emsy,Emx1,Ensa,Epm2a,Epm2aip1,Epn1,Epop,Ercc6,Erf,Erlin1,Etv3,Etv5,Exd2,Exoc4,Exoc5,Exosc9,Extl2,Fabp3,Faim2,Fam117b,Fam122a,Fam126b,Fam160a2,Fam168a,Fam204a,Fam220a,Fam234b,Fam78b,Fam81a,Fbll1,Fbxl17,Fbxl19,Fbxo16,Fbxo22,Fbxo3,Fbxo31,Fbxo41,Fbxw5,Fcho1,Fdx2,Fem1a,Fhl2,Fkbp2,Fkbp8,Fmnl1,Fndc10,Fosb,Frmd6,Fscn1,Fxyd6,Fxyd7,Fzd3,G3bp2,Gal3st3,Gar1,Garem1,Gatad1,Gcc2,Gda,Gdap2,Gfpt1,Gga2,Gigyf1,Gm17349,Gm42517,Gmeb1,Gnao1,Gnaz,Gnb2,Gng3,Golga7b,Golt1b,Gpaa1,Gpatch2,Gpd2,Gpr26,Gpr27,Gpr89,Gria2,Grik5,Gripap1,Grk2,Grk3,Grk6,Grm5,Gtdc1,Gtf2h2,Gtf2h3,Gucy1a2,Hagh,Hcfc2,Hcn1,Hdac10,Hdac4,Hdgf,Hdhd5,Heatr1,Heatr3,Hebp1,Hectd1,Hgf,Hint1,Hira,Hivep3,Hmgxb3,Hnrnpd,Hnrnpl,Hnrnpul2,Homer1,Hsbp1,Hspa14,Htr5a,Igf1r,Ikbkb,Il34,Ilf3,Impdh1,Inafm2,Ip6k2,Ipo5,Ipo9,Iqcc,Irak1bp1,Irf2bp2,Irf2bpl,Itm2b,Iws1,Jak1,Jcad,Jmjd8,Kcna2,Kcnb1,Kcnh3,Kcnh7,Kcnj4,Kcnj6,Kcnq2,Kcnq5,Kcnt1,Kcnv1,Kdm5b,Kdm7a,Khdc4,Khdrbs1,Kif1b,Kif1bp,Kif2a,Klhl23,Kpna3,Kpnb1,Krba1,L3mbtl2,Lgalsl,Lhfpl4,Lin7b,Lingo1,Lmtk2,Lpcat1,Lrfn1,Lrfn3,Lrp1,Lrp3,Lrp8,Lrrc4b,Lrrk2,Lrrtm3,Lsm14b,Ltk,Ly6e,Mafb,Maged1,Magi3,Man2a2,Man2b1,Map1b,Map2k1,Map2k5,Map3k2,Map3k4,Mapk1,Mapk8ip2,Mapre1,Mapre2,Marc2,March5,March6,Marcks,Mark1,Mark2,Max,Maz,Mbd2,Mbd5,Mbnl1,Mcf2l,Mchr1,Mcm3ap,Mcoln1,Med14,Med8,Mef2d,Memo1,Mfhas1,Mfn2,Mfsd4a,Mga,Mgat3,Mical3,Micu3,Mink1,Mllt6,Mmp24,Mogs,Morf4l2,Mpp2,Mpv17,Mras,Msl2,Mtmr1,Mtmr6,Mtpn,Myef2,Naa15,Nav1,Nav3,Nbea,Ncan,Nck2,Ndufa12,Ndufa6,Ndufa7,Necap1,Nek4,Neto2,Nf1,Nfat5,Nfkbid,Nfx1,Ngef,Nipsnap1,Nlk,Nog,Nol12,Nova2,Npr3,Nr1d1,Nr4a1,Nrbp1,Nrcam,Nrgn,Nsd3,Ntm,Nucb1,Nucks1,Nudt16l1,Nudt3,Nufip1,Odf2,Ogt,Olfm1,Olfm2,Opa1,Osbp2,Osbpl10,Osbpl11,Otud3,Otud4,Pafah1b1,Pak7,Palm,Pank2,Papss1,Pbx1,Pcbp1,Pcdh1,Pcdhga6,Pcdhgc5,Pcnx3,Pdcd6ip,Pde1a,Pde4d,Pdhb,Peli1,Pex11b,Pex16,Pex19,Pex5,Pfas,Pfkp,Pfn2,Pgam5,Pgm2l1,Pgp,Phactr1,Phf20,Phf24,Pi4kb,Pianp,Pik3cb,Pik3r1,Pik3r2,Pin1,Pip5k1c,Pitpnm3,Pkn1,Plcb1,Pld3,Plekhb2,Plekho1,Plk2,Plpp5,Plppr2,Plscr3,Plxna1,Plxna2,Polr2c,Polr3h,Pop5,Porcn,Ppdpf,Ppm1m,Ppp1r12b,Ppp1r12c,Ppp1r1a,Ppp1r9a,Ppp1r9b,Ppp2cb,Ppp3ca,Ppp3cb,Ppp6r1,Ppp6r2,Prcc,Prdm10,Prdm2,Prkar1b,Prkci,Prkn,Prpf19,Prpf3,Prpf6,Prrt1,Psd3,Psma5,Psmb5,Psmc1,Psmd1,Psmd5,Ptk2b,Ptms,Ptp4a3,Ptprs,Ptprt,Ptrh1,Pum1,Pum2,Purg,R3hdm4,Rab11fip2,Rab11fip3,Rab15,Rab2a,Rab35,Rab3ip,Rab5c,Raf1,Ramac,Rap1gap2,Rap2b,Rasal1,Rasal2,Rasgef1c,Rasl11b,Rbbp4,Rbbp7,Rbck1,Rbfox3,Rbx1,Rcan1,Rce1,Rcor1,Relch,Rgp1,Rhobtb2,Rhof,Ric8b,Rilpl2,Rimbp2,Riox1,Ripor1,Ripor2,Rmnd5b,Rnf10,Rnf103,Rnf121,Rnf144a,Rnf166,Rnf19b,Rprd1a,Rprml,Rragc,Rsl1d1,Rtl8b,Rtn1,Rtn4rl2,Ryr2,S100a10,Safb,Samd1,Samd12,Samd4b,Samd8,Sar1a,Saraf,Sart3,Scamp1,Schip1,Scn8a,Scrn1,Sdc3,Sec61a1,Selenok,Sema3a,Sema4a,Sept9,Sesn3,Setd1b,Sez6l,Sfmbt1,Sfpq,Sgtb,Sh2b3,Sh2d5,Sh3bgrl3,Sh3pxd2a,Sh3rf1,Shisa4,Shisa5,Shoc2,Shprh,Sidt1,Sirt6,Skil,Slc16a7,Slc25a38,Slc30a5,Slc30a6,Slc36a1,Slc39a10,Slc44a2,Slc45a1,Slc4a10,Slc4a1ap,Slc8a2,Slitrk1,Smarca1,Smarca2,Smc3,Smndc1,Snph,Snrnp70,Snrpd3,Snu13,Snx4,Sorbs2,Sorcs3,Spin1,Spred1,Spred2,Spred3,Spryd3,Sptbn4,Srcap,Srebf2,Srp68,Srr,Srrm2,Srsf2,Ssbp4,Ssrp1,Sstr1,Sstr3,St6gal2,Strap,Strbp,Strip1,Strn4,Stx1a,Stx7,Stxbp5,Suds3,Sumo3,Sun1,Svop,Sympk,Syn1,Synj1,Sys1,Syt1,Syt16,Syt5,Syvn1,Szt2,Tada1,Tbl3,Tbpl1,Tbr1,Tceal5,Tceal9,Tcerg1,Tent4b,Tex2,Tgoln1,Thnsl1,Thumpd1,Tia1,Tial1,Tiprl,Tmco3,Tmem121b,Tmem132a,Tmem132b,Tmem151b,Tmem178,Tmem198,Tmem201,Tmem203,Tmem222,Tmem240,Tmem50a,Tmem65,Tmx1,Tnik,Tnks2,Tnrc18,Tom1l2,Tomm22,Tpm1,Trappc6b,Trim33,Trim37,Trim44,Trim46,Trim8,Trip12,Trit1,Trmt112,Trpc4ap,Tsc2,Tsc22d1,Tsc22d2,Tspyl5,Ttc9b,Ttpal,Ttyh3,Tusc3,Tvp23a,Tyro3,Ubap2l,Ube2j2,Ube2ql1,Ube2v1,Ube3a,Ubl4a,Ubn1,Ubr2,Ubtd2,Uhrf2,Ulk2,Unc13a,Unc79,Unc80,Usf1,Usf2,Uso1,Usp12,Usp22,Usp27x,Usp4,Usp7,Vars,Vars2,Vezt,Vgf,Vip,Vkorc1l1,Vps50,Vps51,Vps53,Vps9d1,Vstm2l,Vti1b,Washc4,Wasl,Wbp11,Wdr17,Wdr82,Wdr83os,Xpr1,Xrcc1,Yme1l1,Zbtb16,Zbtb38,Zc2hc1a,Zc3h14,Zc3h15,Zc3h7b,Zdhhc21,Zfand3,Zfp12,Zfp180,Zfp207,Zfp280d,Zfp292,Zfp398,Zfp428,Zfp445,Zfp46,Zfp575,Zfp646,Zfp655,Zfp667,Zfp697,Zfp810,Zfp941,Zfpl1,Zfyve28,Zfyve9,Zmiz2,Znfx1,Znhit2,Zpr1,Zrsr1,Zswim8</t>
        </is>
      </c>
      <c r="M7" t="inlineStr">
        <is>
          <t>[(1, 6), (1, 9), (1, 10), (1, 21), (1, 25), (1, 30), (1, 38), (1, 39), (1, 40), (1, 46), (1, 47), (1, 52), (1, 57), (1, 58), (1, 62), (1, 68), (1, 69), (1, 80), (1, 82), (1, 86), (3, 80), (4, 6), (4, 9), (4, 10), (4, 30), (4, 40), (4, 57), (4, 80), (4, 82), (8, 80), (11, 30), (11, 80), (11, 82), (12, 9), (12, 10), (12, 30), (12, 57), (12, 68), (12, 80), (12, 82), (13, 6), (13, 9), (13, 10), (13, 21), (13, 25), (13, 30), (13, 38), (13, 40), (13, 46), (13, 47), (13, 52), (13, 57), (13, 58), (13, 62), (13, 68), (13, 69), (13, 80), (13, 82), (13, 86), (20, 6), (20, 9), (20, 10), (20, 21), (20, 25), (20, 30), (20, 38), (20, 39), (20, 40), (20, 43), (20, 46), (20, 47), (20, 52), (20, 57), (20, 58), (20, 62), (20, 68), (20, 69), (20, 80), (20, 82), (20, 86), (23, 6), (23, 9), (23, 10), (23, 21), (23, 25), (23, 30), (23, 38), (23, 40), (23, 46), (23, 52), (23, 57), (23, 58), (23, 62), (23, 68), (23, 69), (23, 80), (23, 82), (23, 86), (26, 6), (26, 9), (26, 10), (26, 21), (26, 25), (26, 30), (26, 38), (26, 40), (26, 43), (26, 46), (26, 47), (26, 52), (26, 57), (26, 58), (26, 62), (26, 68), (26, 69), (26, 80), (26, 82), (26, 86), (28, 10), (28, 30), (28, 80), (28, 82), (33, 6), (33, 9), (33, 10), (33, 30), (33, 38), (33, 40), (33, 46), (33, 57), (33, 62), (33, 69), (33, 80), (33, 82), (36, 6), (36, 9), (36, 10), (36, 30), (36, 40), (36, 57), (36, 68), (36, 80), (36, 82), (37, 9), (37, 10), (37, 30), (37, 80), (37, 82), (41, 6), (41, 9), (41, 10), (41, 21), (41, 25), (41, 30), (41, 38), (41, 39), (41, 40), (41, 46), (41, 47), (41, 52), (41, 57), (41, 58), (41, 62), (41, 68), (41, 69), (41, 80), (41, 82), (41, 86), (44, 6), (44, 9), (44, 10), (44, 21), (44, 25), (44, 30), (44, 38), (44, 40), (44, 46), (44, 52), (44, 57), (44, 58), (44, 62), (44, 68), (44, 69), (44, 80), (44, 82), (44, 86), (48, 6), (48, 9), (48, 10), (48, 21), (48, 25), (48, 30), (48, 38), (48, 40), (48, 46), (48, 57), (48, 58), (48, 62), (48, 68), (48, 69), (48, 80), (48, 82), (55, 6), (55, 9), (55, 10), (55, 21), (55, 25), (55, 30), (55, 38), (55, 40), (55, 46), (55, 57), (55, 58), (55, 62), (55, 68), (55, 69), (55, 80), (55, 82), (66, 6), (66, 9), (66, 10), (66, 21), (66, 25), (66, 30), (66, 38), (66, 40), (66, 46), (66, 47), (66, 52), (66, 57), (66, 58), (66, 62), (66, 68), (66, 69), (66, 80), (66, 82), (70, 6), (70, 9), (70, 10), (70, 21), (70, 30), (70, 38), (70, 40), (70, 46), (70, 57), (70, 68), (70, 69), (70, 80), (70, 82), (78, 6), (78, 9), (78, 10), (78, 30), (78, 38), (78, 40), (78, 46), (78, 57), (78, 62), (78, 68), (78, 69), (78, 80), (78, 82), (79, 6), (79, 9), (79, 10), (79, 21), (79, 25), (79, 30), (79, 38), (79, 39), (79, 40), (79, 43), (79, 46), (79, 47), (79, 52), (79, 57), (79, 58), (79, 62), (79, 68), (79, 69), (79, 80), (79, 82), (79, 86)]</t>
        </is>
      </c>
      <c r="N7" t="n">
        <v>3749</v>
      </c>
      <c r="O7" t="n">
        <v>0.5</v>
      </c>
      <c r="P7" t="n">
        <v>0.95</v>
      </c>
      <c r="Q7" t="n">
        <v>3</v>
      </c>
      <c r="R7" t="n">
        <v>10000</v>
      </c>
      <c r="S7" t="inlineStr">
        <is>
          <t>14/03/2024, 15:09:13</t>
        </is>
      </c>
      <c r="T7" s="3">
        <f>hyperlink("https://spiral.technion.ac.il/results/MTAwMDA3Ng==/6/GOResultsPROCESS","link")</f>
        <v/>
      </c>
      <c r="U7" t="inlineStr">
        <is>
          <t>['GO:0008104:protein localization (qval1.5E-9)', 'GO:0033036:macromolecule localization (qval1.04E-9)', 'GO:0051179:localization (qval7.85E-9)', 'GO:0051641:cellular localization (qval2.07E-8)', 'GO:0050789:regulation of biological process (qval6.78E-8)', 'GO:0034613:cellular protein localization (qval9.45E-8)', 'GO:0120035:regulation of plasma membrane bounded cell projection organization (qval9.36E-8)', 'GO:0070727:cellular macromolecule localization (qval1.26E-7)', 'GO:0031344:regulation of cell projection organization (qval1.32E-7)', 'GO:0050794:regulation of cellular process (qval2.3E-7)', 'GO:0065007:biological regulation (qval2.42E-7)', 'GO:0010975:regulation of neuron projection development (qval3.32E-7)', 'GO:0051128:regulation of cellular component organization (qval2.84E-6)', 'GO:0051649:establishment of localization in cell (qval3.13E-6)', 'GO:0046907:intracellular transport (qval4.86E-6)', 'GO:0015031:protein transport (qval4.97E-6)', 'GO:0015833:peptide transport (qval4.95E-6)', 'GO:0006464:cellular protein modification process (qval5.98E-6)', 'GO:0036211:protein modification process (qval5.66E-6)', 'GO:0006810:transport (qval8.11E-6)', 'GO:0044267:cellular protein metabolic process (qval8.06E-6)', 'GO:0016192:vesicle-mediated transport (qval7.94E-6)', 'GO:0042886:amide transport (qval1.12E-5)', 'GO:0045184:establishment of protein localization (qval1.33E-5)', 'GO:0051234:establishment of localization (qval1.35E-5)', 'GO:0043412:macromolecule modification (qval1.36E-5)', 'GO:0033365:protein localization to organelle (qval1.85E-5)', 'GO:0050807:regulation of synapse organization (qval3.79E-5)', 'GO:0051960:regulation of nervous system development (qval5.2E-5)', 'GO:0045664:regulation of neuron differentiation (qval5.32E-5)', 'GO:0032879:regulation of localization (qval6.11E-5)', 'GO:0031323:regulation of cellular metabolic process (qval6.55E-5)', 'GO:0031346:positive regulation of cell projection organization (qval7.4E-5)', 'GO:0022604:regulation of cell morphogenesis (qval9.71E-5)', 'GO:0072657:protein localization to membrane (qval9.63E-5)', 'GO:0048522:positive regulation of cellular process (qval1.33E-4)', 'GO:0050767:regulation of neurogenesis (qval1.39E-4)', 'GO:0071705:nitrogen compound transport (qval1.36E-4)', 'GO:0051130:positive regulation of cellular component organization (qval1.5E-4)', 'GO:0060998:regulation of dendritic spine development (qval1.55E-4)', 'GO:0050773:regulation of dendrite development (qval1.62E-4)', 'GO:0060284:regulation of cell development (qval3.47E-4)', 'GO:0099175:regulation of postsynapse organization (qval3.44E-4)', 'GO:0019222:regulation of metabolic process (qval4.01E-4)', 'GO:0060255:regulation of macromolecule metabolic process (qval4.03E-4)', 'GO:0010769:regulation of cell morphogenesis involved in differentiation (qval3.98E-4)', 'GO:0051171:regulation of nitrogen compound metabolic process (qval4.14E-4)', 'GO:0080090:regulation of primary metabolic process (qval4.19E-4)', 'GO:0051049:regulation of transport (qval5.14E-4)', 'GO:0033043:regulation of organelle organization (qval5.22E-4)', 'GO:0050804:modulation of chemical synaptic transmission (qval6.16E-4)', 'GO:0099177:regulation of trans-synaptic signaling (qval6.39E-4)', 'GO:0010976:positive regulation of neuron projection development (qval6.6E-4)', 'GO:0044260:cellular macromolecule metabolic process (qval7.21E-4)', 'GO:0006886:intracellular protein transport (qval7.77E-4)', 'GO:0065008:regulation of biological quality (qval9.62E-4)', 'GO:0048523:negative regulation of cellular process (qval1.05E-3)', 'GO:1905475:regulation of protein localization to membrane (qval1.04E-3)', 'GO:0043170:macromolecule metabolic process (qval1.18E-3)', 'GO:0019219:regulation of nucleobase-containing compound metabolic process (qval1.33E-3)', 'GO:0061001:regulation of dendritic spine morphogenesis (qval1.49E-3)', 'GO:0048518:positive regulation of biological process (qval1.66E-3)', 'GO:0071840:cellular component organization or biogenesis (qval1.72E-3)', 'GO:0009987:cellular process (qval1.97E-3)', 'GO:0060341:regulation of cellular localization (qval2E-3)', 'GO:0044237:cellular metabolic process (qval2E-3)', 'GO:0010638:positive regulation of organelle organization (qval2.12E-3)', 'GO:0023051:regulation of signaling (qval2.18E-3)', 'GO:1904375:regulation of protein localization to cell periphery (qval2.21E-3)', 'GO:0010646:regulation of cell communication (qval2.35E-3)', 'GO:0016043:cellular component organization (qval2.67E-3)', 'GO:0019538:protein metabolic process (qval3.42E-3)', 'GO:0071702:organic substance transport (qval3.38E-3)', 'GO:0065009:regulation of molecular function (qval3.52E-3)', 'GO:0006325:chromatin organization (qval3.57E-3)', 'GO:0051252:regulation of RNA metabolic process (qval3.67E-3)', 'GO:0032940:secretion by cell (qval3.8E-3)', 'GO:0051962:positive regulation of nervous system development (qval4.39E-3)', 'GO:0030865:cortical cytoskeleton organization (qval4.67E-3)', 'GO:1903076:regulation of protein localization to plasma membrane (qval5.37E-3)', 'GO:0048814:regulation of dendrite morphogenesis (qval5.3E-3)', 'GO:0022603:regulation of anatomical structure morphogenesis (qval5.32E-3)', 'GO:0051640:organelle localization (qval5.59E-3)', 'GO:0016567:protein ubiquitination (qval5.74E-3)', 'GO:0006807:nitrogen compound metabolic process (qval5.89E-3)', 'GO:0034504:protein localization to nucleus (qval5.83E-3)', 'GO:0000244:spliceosomal tri-snRNP complex assembly (qval5.8E-3)', 'GO:0051172:negative regulation of nitrogen compound metabolic process (qval5.76E-3)', 'GO:0010557:positive regulation of macromolecule biosynthetic process (qval6.23E-3)', 'GO:0031324:negative regulation of cellular metabolic process (qval6.37E-3)', 'GO:0031400:negative regulation of protein modification process (qval6.4E-3)', 'GO:0006468:protein phosphorylation (qval6.45E-3)', 'GO:1903827:regulation of cellular protein localization (qval6.66E-3)', 'GO:0045936:negative regulation of phosphate metabolic process (qval7.07E-3)', 'GO:0010563:negative regulation of phosphorus metabolic process (qval7E-3)', 'GO:0006612:protein targeting to membrane (qval7.01E-3)', 'GO:0048519:negative regulation of biological process (qval7.01E-3)', 'GO:0090150:establishment of protein localization to membrane (qval7.02E-3)', 'GO:0010556:regulation of macromolecule biosynthetic process (qval7.35E-3)', 'GO:0045666:positive regulation of neuron differentiation (qval8.31E-3)', 'GO:0032446:protein modification by small protein conjugation (qval8.36E-3)', 'GO:0072594:establishment of protein localization to organelle (qval9.75E-3)', 'GO:0032456:endocytic recycling (qval9.8E-3)', 'GO:0035556:intracellular signal transduction (qval9.92E-3)', 'GO:0051603:proteolysis involved in cellular protein catabolic process (qval9.96E-3)', 'GO:0016310:phosphorylation (qval1.01E-2)', 'GO:0045935:positive regulation of nucleobase-containing compound metabolic process (qval1.28E-2)', 'GO:0046578:regulation of Ras protein signal transduction (qval1.36E-2)', 'GO:1903362:regulation of cellular protein catabolic process (qval1.43E-2)', 'GO:0051338:regulation of transferase activity (qval1.43E-2)', 'GO:0050770:regulation of axonogenesis (qval1.42E-2)', 'GO:0044087:regulation of cellular component biogenesis (qval1.49E-2)', 'GO:0002029:desensitization of G protein-coupled receptor signaling pathway (qval1.5E-2)', 'GO:0022401:negative adaptation of signaling pathway (qval1.49E-2)', 'GO:0006511:ubiquitin-dependent protein catabolic process (qval1.5E-2)', 'GO:0007399:nervous system development (qval1.54E-2)', 'GO:0043632:modification-dependent macromolecule catabolic process (qval1.57E-2)', 'GO:1903506:regulation of nucleic acid-templated transcription (qval1.59E-2)', 'GO:0070647:protein modification by small protein conjugation or removal (qval1.6E-2)', 'GO:0051056:regulation of small GTPase mediated signal transduction (qval1.66E-2)', 'GO:0010977:negative regulation of neuron projection development (qval1.65E-2)', 'GO:1903052:positive regulation of proteolysis involved in cellular protein catabolic process (qval1.67E-2)', 'GO:0046903:secretion (qval1.68E-2)', 'GO:2000112:regulation of cellular macromolecule biosynthetic process (qval1.73E-2)', 'GO:2001141:regulation of RNA biosynthetic process (qval1.79E-2)', 'GO:0031326:regulation of cellular biosynthetic process (qval1.8E-2)', 'GO:0044238:primary metabolic process (qval1.82E-2)', 'GO:0050769:positive regulation of neurogenesis (qval1.98E-2)', 'GO:0000209:protein polyubiquitination (qval2.06E-2)', 'GO:0019941:modification-dependent protein catabolic process (qval2.05E-2)', 'GO:0051716:cellular response to stimulus (qval2.1E-2)', 'GO:1900006:positive regulation of dendrite development (qval2.1E-2)', 'GO:0048009:insulin-like growth factor receptor signaling pathway (qval2.1E-2)', 'GO:1903050:regulation of proteolysis involved in cellular protein catabolic process (qval2.12E-2)', 'GO:0048015:phosphatidylinositol-mediated signaling (qval2.16E-2)', 'GO:0098916:anterograde trans-synaptic signaling (qval2.16E-2)', 'GO:0007268:chemical synaptic transmission (qval2.14E-2)', 'GO:0006793:phosphorus metabolic process (qval2.2E-2)', 'GO:1902531:regulation of intracellular signal transduction (qval2.28E-2)', 'GO:0023061:signal release (qval2.37E-2)', 'GO:0009891:positive regulation of biosynthetic process (qval2.45E-2)', 'GO:0006355:regulation of transcription, DNA-templated (qval2.47E-2)', 'GO:0006606:protein import into nucleus (qval2.47E-2)', 'GO:0007163:establishment or maintenance of cell polarity (qval2.46E-2)', 'GO:0031345:negative regulation of cell projection organization (qval2.45E-2)', 'GO:0006605:protein targeting (qval2.54E-2)', 'GO:2000058:regulation of ubiquitin-dependent protein catabolic process (qval2.63E-2)', 'GO:0035304:regulation of protein dephosphorylation (qval2.69E-2)', 'GO:0099643:signal release from synapse (qval2.67E-2)', 'GO:0001678:cellular glucose homeostasis (qval2.66E-2)', 'GO:0034121:regulation of toll-like receptor signaling pathway (qval2.64E-2)', 'GO:0032386:regulation of intracellular transport (qval2.63E-2)', 'GO:0010468:regulation of gene expression (qval2.67E-2)', 'GO:0006796:phosphate-containing compound metabolic process (qval2.73E-2)', 'GO:1903364:positive regulation of cellular protein catabolic process (qval2.8E-2)', 'GO:0017038:protein import (qval2.78E-2)', 'GO:0023058:adaptation of signaling pathway (qval2.77E-2)', 'GO:0021819:layer formation in cerebral cortex (qval2.76E-2)', 'GO:0051173:positive regulation of nitrogen compound metabolic process (qval2.81E-2)', 'GO:0032273:positive regulation of protein polymerization (qval2.94E-2)', 'GO:0006887:exocytosis (qval2.92E-2)', 'GO:0010605:negative regulation of macromolecule metabolic process (qval2.97E-2)', 'GO:0006897:endocytosis (qval2.95E-2)', 'GO:0008152:metabolic process (qval2.96E-2)', 'GO:0031328:positive regulation of cellular biosynthetic process (qval2.96E-2)', 'GO:0048017:inositol lipid-mediated signaling (qval2.99E-2)', 'GO:0034143:regulation of toll-like receptor 4 signaling pathway (qval2.99E-2)', 'GO:0009889:regulation of biosynthetic process (qval2.98E-2)', 'GO:0051489:regulation of filopodium assembly (qval2.97E-2)', 'GO:0010720:positive regulation of cell development (qval2.95E-2)', 'GO:0030866:cortical actin cytoskeleton organization (qval2.94E-2)', 'GO:0006397:mRNA processing (qval2.94E-2)', 'GO:1903508:positive regulation of nucleic acid-templated transcription (qval3E-2)', 'GO:0045893:positive regulation of transcription, DNA-templated (qval2.98E-2)', 'GO:1902680:positive regulation of RNA biosynthetic process (qval3.04E-2)', 'GO:0051170:import into nucleus (qval3.13E-2)', 'GO:0038026:reelin-mediated signaling pathway (qval3.2E-2)', 'GO:0032880:regulation of protein localization (qval3.38E-2)', 'GO:0032269:negative regulation of cellular protein metabolic process (qval3.39E-2)', 'GO:0009966:regulation of signal transduction (qval3.47E-2)', 'GO:0060627:regulation of vesicle-mediated transport (qval3.48E-2)', 'GO:0033500:carbohydrate homeostasis (qval3.52E-2)', 'GO:0042593:glucose homeostasis (qval3.5E-2)', 'GO:0035020:regulation of Rac protein signal transduction (qval3.64E-2)', 'GO:0010498:proteasomal protein catabolic process (qval3.62E-2)', 'GO:0009892:negative regulation of metabolic process (qval3.71E-2)', 'GO:0031325:positive regulation of cellular metabolic process (qval3.71E-2)', 'GO:0032990:cell part morphogenesis (qval3.76E-2)', 'GO:0043549:regulation of kinase activity (qval3.76E-2)', 'GO:0120039:plasma membrane bounded cell projection morphogenesis (qval3.76E-2)', 'GO:0044089:positive regulation of cellular component biogenesis (qval3.76E-2)', 'GO:0051248:negative regulation of protein metabolic process (qval3.83E-2)', 'GO:0035303:regulation of dephosphorylation (qval3.82E-2)', 'GO:0120032:regulation of plasma membrane bounded cell projection assembly (qval3.83E-2)', 'GO:0001764:neuron migration (qval3.84E-2)', 'GO:0050684:regulation of mRNA processing (qval3.92E-2)', 'GO:0033157:regulation of intracellular protein transport (qval3.96E-2)', 'GO:1990778:protein localization to cell periphery (qval4.19E-2)', 'GO:0060999:positive regulation of dendritic spine development (qval4.2E-2)', 'GO:0030036:actin cytoskeleton organization (qval4.22E-2)', 'GO:0051254:positive regulation of RNA metabolic process (qval4.2E-2)', 'GO:0010604:positive regulation of macromolecule metabolic process (qval4.21E-2)', 'GO:0060491:regulation of cell projection assembly (qval4.24E-2)', 'GO:0000387:spliceosomal snRNP assembly (qval4.25E-2)', 'GO:0097479:synaptic vesicle localization (qval4.38E-2)', 'GO:0051865:protein autoubiquitination (qval4.36E-2)', 'GO:0009893:positive regulation of metabolic process (qval4.51E-2)', 'GO:0099537:trans-synaptic signaling (qval4.59E-2)', 'GO:0051646:mitochondrion localization (qval4.65E-2)', 'GO:0043161:proteasome-mediated ubiquitin-dependent protein catabolic process (qval4.79E-2)', 'GO:0048858:cell projection morphogenesis (qval4.77E-2)', 'GO:0045732:positive regulation of protein catabolic process (qval4.93E-2)', 'GO:0006396:RNA processing (qval5.18E-2)', 'GO:0048812:neuron projection morphogenesis (qval5.3E-2)', 'GO:0071704:organic substance metabolic process (qval5.45E-2)', 'GO:0099536:synaptic signaling (qval5.87E-2)', 'GO:1901564:organonitrogen compound metabolic process (qval5.91E-2)', 'GO:0001558:regulation of cell growth (qval5.92E-2)', 'GO:0043087:regulation of GTPase activity (qval5.93E-2)', 'GO:0034122:negative regulation of toll-like receptor signaling pathway (qval5.97E-2)', 'GO:0050775:positive regulation of dendrite morphogenesis (qval5.96E-2)', 'GO:1903311:regulation of mRNA metabolic process (qval6.42E-2)', 'GO:0061003:positive regulation of dendritic spine morphogenesis (qval6.54E-2)', 'GO:0042176:regulation of protein catabolic process (qval6.61E-2)', 'GO:0016197:endosomal transport (qval6.7E-2)']</t>
        </is>
      </c>
      <c r="V7" s="3">
        <f>hyperlink("https://spiral.technion.ac.il/results/MTAwMDA3Ng==/6/GOResultsFUNCTION","link")</f>
        <v/>
      </c>
      <c r="W7" t="inlineStr">
        <is>
          <t>['GO:0005488:binding (qval2.35E-11)', 'GO:0019899:enzyme binding (qval9.22E-10)', 'GO:0005515:protein binding (qval1.81E-9)', 'GO:0047485:protein N-terminus binding (qval7.8E-6)', 'GO:0019901:protein kinase binding (qval1.06E-4)', 'GO:0051020:GTPase binding (qval9.08E-5)', 'GO:0019900:kinase binding (qval1.3E-4)', 'GO:0140096:catalytic activity, acting on a protein (qval2.28E-4)', 'GO:0097159:organic cyclic compound binding (qval2.24E-4)', 'GO:1901363:heterocyclic compound binding (qval2.86E-4)', 'GO:0004674:protein serine/threonine kinase activity (qval1.69E-3)', 'GO:0003723:RNA binding (qval2.84E-3)', 'GO:0016773:phosphotransferase activity, alcohol group as acceptor (qval2.81E-3)', 'GO:0043167:ion binding (qval3.15E-3)', 'GO:0019902:phosphatase binding (qval3.59E-3)', 'GO:0035639:purine ribonucleoside triphosphate binding (qval4.87E-3)', 'GO:0016301:kinase activity (qval5.86E-3)', 'GO:0003712:transcription coregulator activity (qval5.78E-3)', 'GO:0017076:purine nucleotide binding (qval5.62E-3)', 'GO:0032555:purine ribonucleotide binding (qval6.11E-3)', 'GO:0043168:anion binding (qval8.09E-3)', 'GO:0003729:mRNA binding (qval8.18E-3)', 'GO:0032553:ribonucleotide binding (qval8.13E-3)', 'GO:0004672:protein kinase activity (qval8.48E-3)', 'GO:0019787:ubiquitin-like protein transferase activity (qval9.28E-3)', 'GO:0019208:phosphatase regulator activity (qval1.01E-2)', 'GO:0031267:small GTPase binding (qval1.1E-2)', 'GO:0016772:transferase activity, transferring phosphorus-containing groups (qval1.23E-2)', 'GO:0000166:nucleotide binding (qval1.29E-2)', 'GO:1901265:nucleoside phosphate binding (qval1.25E-2)', "GO:0003730:mRNA 3'-UTR binding (qval1.27E-2)", 'GO:0044877:protein-containing complex binding (qval1.28E-2)', 'GO:0005524:ATP binding (qval1.36E-2)', 'GO:0004842:ubiquitin-protein transferase activity (qval1.34E-2)', 'GO:0030554:adenyl nucleotide binding (qval1.31E-2)', 'GO:0032559:adenyl ribonucleotide binding (qval1.5E-2)', "GO:0035925:mRNA 3'-UTR AU-rich region binding (qval1.53E-2)", 'GO:0017091:AU-rich element binding (qval1.49E-2)', 'GO:0008022:protein C-terminus binding (qval1.49E-2)', 'GO:0016740:transferase activity (qval1.52E-2)', 'GO:0019888:protein phosphatase regulator activity (qval1.82E-2)', 'GO:0008092:cytoskeletal protein binding (qval2.44E-2)', 'GO:0005516:calmodulin binding (qval3.52E-2)', 'GO:0008144:drug binding (qval4.47E-2)', 'GO:0061630:ubiquitin protein ligase activity (qval4.67E-2)', 'GO:0060090:molecular adaptor activity (qval4.69E-2)', 'GO:0047696:beta-adrenergic receptor kinase activity (qval4.61E-2)', 'GO:0005173:stem cell factor receptor binding (qval4.51E-2)', 'GO:0005048:signal sequence binding (qval4.48E-2)', 'GO:0005543:phospholipid binding (qval5.33E-2)', 'GO:0036094:small molecule binding (qval6.52E-2)', 'GO:0003714:transcription corepressor activity (qval6.57E-2)', 'GO:0061659:ubiquitin-like protein ligase activity (qval6.5E-2)', 'GO:0097110:scaffold protein binding (qval7.09E-2)', 'GO:0044325:ion channel binding (qval8.16E-2)']</t>
        </is>
      </c>
      <c r="X7" s="3">
        <f>hyperlink("https://spiral.technion.ac.il/results/MTAwMDA3Ng==/6/GOResultsCOMPONENT","link")</f>
        <v/>
      </c>
      <c r="Y7" t="inlineStr">
        <is>
          <t>['GO:0044456:synapse part (qval7.01E-20)', 'GO:0045202:synapse (qval8.11E-19)', 'GO:0097458:neuron part (qval3.8E-17)', 'GO:0044424:intracellular part (qval8.76E-17)', 'GO:0044422:organelle part (qval1.5E-15)', 'GO:0043226:organelle (qval1.22E-14)', 'GO:0043229:intracellular organelle (qval1.07E-12)', 'GO:0098978:glutamatergic synapse (qval1.06E-12)', 'GO:0043227:membrane-bounded organelle (qval1.14E-12)', 'GO:0044446:intracellular organelle part (qval1.53E-12)', 'GO:0044464:cell part (qval2.42E-12)', 'GO:0043231:intracellular membrane-bounded organelle (qval1.27E-11)', 'GO:0043005:neuron projection (qval3.67E-11)', 'GO:0044428:nuclear part (qval3.94E-10)', 'GO:0032991:protein-containing complex (qval4.82E-10)', 'GO:0042995:cell projection (qval6.67E-10)', 'GO:0014069:postsynaptic density (qval2.37E-9)', 'GO:0005634:nucleus (qval2.69E-9)', 'GO:0099572:postsynaptic specialization (qval4.23E-9)', 'GO:0030425:dendrite (qval1.44E-8)', 'GO:0044444:cytoplasmic part (qval2.15E-8)', 'GO:0120038:plasma membrane bounded cell projection part (qval5.97E-8)', 'GO:0044463:cell projection part (qval5.71E-8)', 'GO:0099146:intrinsic component of postsynaptic density membrane (qval2.01E-7)', 'GO:0044451:nucleoplasm part (qval2.06E-7)', 'GO:1902494:catalytic complex (qval2.04E-7)', 'GO:0030424:axon (qval2.18E-7)', 'GO:0044297:cell body (qval2.18E-7)', 'GO:0043025:neuronal cell body (qval3E-7)', 'GO:0120025:plasma membrane bounded cell projection (qval3.11E-7)', 'GO:0099061:integral component of postsynaptic density membrane (qval3.1E-7)', 'GO:0098685:Schaffer collateral - CA1 synapse (qval3.02E-7)', 'GO:0005737:cytoplasm (qval4.7E-7)', 'GO:0030054:cell junction (qval1.98E-6)', 'GO:0005654:nucleoplasm (qval5.07E-6)', 'GO:0005829:cytosol (qval1.48E-5)', 'GO:0098948:intrinsic component of postsynaptic specialization membrane (qval1.55E-5)', 'GO:0016020:membrane (qval2.51E-5)', 'GO:0044433:cytoplasmic vesicle part (qval2.68E-5)', 'GO:0099060:integral component of postsynaptic specialization membrane (qval3E-5)', 'GO:1990904:ribonucleoprotein complex (qval6.24E-5)', 'GO:0098936:intrinsic component of postsynaptic membrane (qval6.32E-5)', 'GO:0097060:synaptic membrane (qval7.72E-5)', 'GO:1990234:transferase complex (qval7.65E-5)', 'GO:0099055:integral component of postsynaptic membrane (qval8.39E-5)', 'GO:0033267:axon part (qval1.27E-4)', 'GO:0098794:postsynapse (qval1.27E-4)', 'GO:0030658:transport vesicle membrane (qval1.5E-4)', 'GO:0098588:bounding membrane of organelle (qval1.81E-4)', 'GO:0016604:nuclear body (qval2.29E-4)', 'GO:0030426:growth cone (qval2.68E-4)', 'GO:0098805:whole membrane (qval4.22E-4)', 'GO:0099699:integral component of synaptic membrane (qval4.35E-4)', 'GO:0030427:site of polarized growth (qval4.43E-4)', 'GO:0099240:intrinsic component of synaptic membrane (qval6.57E-4)', 'GO:0099568:cytoplasmic region (qval9.65E-4)', 'GO:0099501:exocytic vesicle membrane (qval1.95E-3)', 'GO:0030672:synaptic vesicle membrane (qval1.91E-3)', 'GO:0044309:neuron spine (qval3.2E-3)', 'GO:0031090:organelle membrane (qval3.16E-3)', 'GO:0060076:excitatory synapse (qval3.34E-3)', 'GO:0034703:cation channel complex (qval4.67E-3)', 'GO:0000118:histone deacetylase complex (qval5.1E-3)', 'GO:0043197:dendritic spine (qval5.04E-3)', 'GO:0043194:axon initial segment (qval7.09E-3)', 'GO:0032839:dendrite cytoplasm (qval8.25E-3)', 'GO:0032838:plasma membrane bounded cell projection cytoplasm (qval9.49E-3)', 'GO:0012506:vesicle membrane (qval9.73E-3)', 'GO:0043198:dendritic shaft (qval9.69E-3)', 'GO:0030659:cytoplasmic vesicle membrane (qval1.02E-2)', 'GO:0043204:perikaryon (qval1.12E-2)', 'GO:0098590:plasma membrane region (qval1.16E-2)', 'GO:0016282:eukaryotic 43S preinitiation complex (qval1.27E-2)', 'GO:0061695:transferase complex, transferring phosphorus-containing groups (qval1.45E-2)', 'GO:0017053:transcriptional repressor complex (qval1.72E-2)', 'GO:0099092:postsynaptic density, intracellular component (qval1.78E-2)', 'GO:0120111:neuron projection cytoplasm (qval1.76E-2)', 'GO:0010494:cytoplasmic stress granule (qval1.79E-2)', 'GO:0034702:ion channel complex (qval2.12E-2)']</t>
        </is>
      </c>
    </row>
    <row r="8">
      <c r="A8" s="1" t="n">
        <v>7</v>
      </c>
      <c r="B8" t="n">
        <v>18351</v>
      </c>
      <c r="C8" t="n">
        <v>5043</v>
      </c>
      <c r="D8" t="n">
        <v>89</v>
      </c>
      <c r="E8" t="n">
        <v>7832</v>
      </c>
      <c r="F8" t="n">
        <v>99</v>
      </c>
      <c r="G8" t="n">
        <v>3021</v>
      </c>
      <c r="H8" t="n">
        <v>60</v>
      </c>
      <c r="I8" t="n">
        <v>302</v>
      </c>
      <c r="J8" s="2" t="n">
        <v>-307</v>
      </c>
      <c r="K8" t="n">
        <v>0.338</v>
      </c>
      <c r="L8" t="inlineStr">
        <is>
          <t>2010300C02Rik,2700081O15Rik,Abi1,Abi2,Add2,Adgrb2,Agap2,Arf3,Arhgap39,Arpc2,Asphd2,Baiap2,Bcl11a,Bhlhe22,Camk2a,Cap1,Cbfa2t3,Celf5,Chn1,Chrd,Chst1,Cnksr2,Cpne6,Creg2,Ctxn1,Dab1,Dcakd,Ddn,Dlgap2,Dmtn,Enc1,Extl1,Fam131a,Fam13c,Fam171a1,Fam171b,Fbxl16,Foxg1,Gabra2,Gabrb3,Gpm6a,Gpr22,Gprin1,Grasp,Gria2,Icam5,Inka2,Iqsec2,Jph3,Jph4,Kbtbd11,Kcnip2,Klf16,Matk,Mmd,Mmp17,Mn1,Mrtfa,Neurod2,Nfyb,Ntrk3,Numbl,Palmd,Pcdhgc5,Phyhip,Pip5k1a,Plekhg5,Plppr4,Ppp3ca,Ppp3r1,Prkce,Prr7,Prrt2,Psd,Rab40b,Rapgefl1,Rasgef1a,Rasl10a,Rgl1,Rin1,Rtn4rl2,Shisa7,Sipa1l1,Snca,Sobp,Sowaha,Speg,Sphkap,Sptbn2,Syngap1,Synpo,Tcf4,Tnks1bp1,Trpc4,Tspan5,Wasf1,Wipf3,Wscd2,Zbtb18</t>
        </is>
      </c>
      <c r="M8" t="inlineStr">
        <is>
          <t>[(0, 85), (1, 4), (1, 6), (1, 10), (1, 21), (1, 25), (1, 30), (1, 35), (1, 49), (1, 54), (1, 55), (1, 56), (1, 57), (1, 65), (1, 67), (1, 70), (1, 80), (1, 85), (1, 86), (1, 87), (2, 54), (2, 56), (2, 67), (2, 70), (2, 85), (3, 54), (3, 55), (3, 56), (3, 67), (3, 70), (3, 85), (7, 54), (7, 55), (7, 56), (7, 67), (7, 70), (7, 85), (8, 85), (11, 54), (11, 55), (11, 56), (11, 67), (11, 70), (11, 85), (13, 4), (13, 6), (13, 21), (13, 25), (13, 30), (13, 35), (13, 49), (13, 54), (13, 55), (13, 56), (13, 57), (13, 58), (13, 65), (13, 67), (13, 69), (13, 70), (13, 80), (13, 85), (13, 86), (14, 6), (14, 49), (14, 54), (14, 55), (14, 56), (14, 67), (14, 70), (14, 85), (16, 6), (16, 21), (16, 54), (16, 55), (16, 56), (16, 57), (16, 67), (16, 70), (16, 85), (17, 54), (17, 55), (17, 56), (17, 67), (17, 70), (17, 85), (20, 4), (20, 6), (20, 21), (20, 25), (20, 30), (20, 35), (20, 49), (20, 54), (20, 55), (20, 56), (20, 57), (20, 58), (20, 65), (20, 67), (20, 68), (20, 70), (20, 80), (20, 85), (20, 86), (20, 87), (23, 6), (23, 55), (23, 56), (23, 57), (23, 67), (23, 70), (23, 85), (24, 21), (24, 49), (24, 54), (24, 55), (24, 56), (24, 57), (24, 67), (24, 70), (24, 85), (26, 55), (26, 56), (26, 67), (26, 70), (26, 85), (27, 54), (27, 56), (27, 67), (27, 70), (27, 85), (28, 56), (28, 67), (28, 70), (28, 85), (29, 56), (29, 67), (29, 70), (29, 85), (33, 21), (33, 54), (33, 55), (33, 56), (33, 57), (33, 67), (33, 70), (33, 85), (34, 56), (34, 67), (34, 70), (34, 85), (37, 6), (37, 21), (37, 55), (37, 56), (37, 67), (37, 70), (37, 85), (41, 6), (41, 21), (41, 25), (41, 30), (41, 49), (41, 54), (41, 55), (41, 56), (41, 57), (41, 65), (41, 67), (41, 70), (41, 80), (41, 85), (41, 86), (44, 4), (44, 6), (44, 21), (44, 25), (44, 30), (44, 35), (44, 49), (44, 54), (44, 55), (44, 56), (44, 57), (44, 58), (44, 65), (44, 67), (44, 70), (44, 80), (44, 85), (44, 86), (44, 87), (45, 56), (45, 67), (45, 85), (48, 6), (48, 21), (48, 25), (48, 30), (48, 35), (48, 38), (48, 49), (48, 52), (48, 54), (48, 55), (48, 56), (48, 57), (48, 65), (48, 67), (48, 70), (48, 80), (48, 85), (48, 86), (48, 87), (53, 55), (53, 56), (53, 67), (53, 70), (53, 85), (61, 56), (64, 56), (64, 67), (64, 70), (64, 85), (66, 4), (66, 6), (66, 21), (66, 25), (66, 30), (66, 35), (66, 49), (66, 54), (66, 55), (66, 56), (66, 57), (66, 58), (66, 65), (66, 67), (66, 68), (66, 70), (66, 80), (66, 85), (66, 86), (66, 87), (71, 56), (71, 67), (71, 70), (71, 85), (74, 21), (74, 56), (74, 57), (74, 67), (74, 70), (74, 85), (75, 56), (75, 67), (75, 70), (75, 85), (78, 6), (78, 21), (78, 25), (78, 30), (78, 35), (78, 54), (78, 55), (78, 56), (78, 57), (78, 58), (78, 65), (78, 67), (78, 70), (78, 80), (78, 85), (78, 86), (79, 4), (79, 6), (79, 10), (79, 21), (79, 25), (79, 30), (79, 35), (79, 49), (79, 54), (79, 55), (79, 56), (79, 57), (79, 65), (79, 67), (79, 70), (79, 80), (79, 85), (79, 86), (83, 56), (83, 67), (83, 70), (83, 85), (88, 54), (88, 56), (88, 67), (88, 70), (88, 85)]</t>
        </is>
      </c>
      <c r="N8" t="n">
        <v>3649</v>
      </c>
      <c r="O8" t="n">
        <v>0.75</v>
      </c>
      <c r="P8" t="n">
        <v>0.95</v>
      </c>
      <c r="Q8" t="n">
        <v>3</v>
      </c>
      <c r="R8" t="n">
        <v>10000</v>
      </c>
      <c r="S8" t="inlineStr">
        <is>
          <t>14/03/2024, 15:09:45</t>
        </is>
      </c>
      <c r="T8" s="3">
        <f>hyperlink("https://spiral.technion.ac.il/results/MTAwMDA3Ng==/7/GOResultsPROCESS","link")</f>
        <v/>
      </c>
      <c r="U8" t="inlineStr">
        <is>
          <t>['GO:0050804:modulation of chemical synaptic transmission (qval4.99E-7)', 'GO:0099177:regulation of trans-synaptic signaling (qval2.58E-7)', 'GO:0048167:regulation of synaptic plasticity (qval1.21E-6)', 'GO:0050808:synapse organization (qval5.97E-5)', 'GO:0022604:regulation of cell morphogenesis (qval3.75E-4)', 'GO:0010769:regulation of cell morphogenesis involved in differentiation (qval8.51E-4)', 'GO:0045664:regulation of neuron differentiation (qval1.08E-3)', 'GO:0060284:regulation of cell development (qval1.43E-3)', 'GO:0048168:regulation of neuronal synaptic plasticity (qval2.26E-3)', 'GO:0050767:regulation of neurogenesis (qval2.97E-3)', 'GO:0007610:behavior (qval3.05E-3)', 'GO:0051960:regulation of nervous system development (qval2.91E-3)', 'GO:0120035:regulation of plasma membrane bounded cell projection organization (qval3.39E-3)', 'GO:0031344:regulation of cell projection organization (qval3.67E-3)', 'GO:0050890:cognition (qval1.13E-2)', 'GO:0007399:nervous system development (qval1.11E-2)', 'GO:0007264:small GTPase mediated signal transduction (qval1.4E-2)', 'GO:0032271:regulation of protein polymerization (qval1.47E-2)', 'GO:0010975:regulation of neuron projection development (qval1.54E-2)', 'GO:0030833:regulation of actin filament polymerization (qval1.66E-2)', 'GO:0030030:cell projection organization (qval1.63E-2)', 'GO:0007416:synapse assembly (qval1.96E-2)', 'GO:0045666:positive regulation of neuron differentiation (qval1.99E-2)', 'GO:0007611:learning or memory (qval2.01E-2)', 'GO:0010720:positive regulation of cell development (qval2.51E-2)', 'GO:0008064:regulation of actin polymerization or depolymerization (qval2.5E-2)', 'GO:0010646:regulation of cell communication (qval2.41E-2)', 'GO:0030029:actin filament-based process (qval2.42E-2)', 'GO:0007612:learning (qval2.41E-2)', 'GO:0023051:regulation of signaling (qval2.37E-2)', 'GO:0030832:regulation of actin filament length (qval2.34E-2)', 'GO:0031175:neuron projection development (qval2.66E-2)', 'GO:0030838:positive regulation of actin filament polymerization (qval2.96E-2)', 'GO:2000251:positive regulation of actin cytoskeleton reorganization (qval3.1E-2)', 'GO:0110053:regulation of actin filament organization (qval3.34E-2)', 'GO:0030036:actin cytoskeleton organization (qval3.38E-2)', 'GO:0050806:positive regulation of synaptic transmission (qval3.42E-2)', 'GO:0050807:regulation of synapse organization (qval3.34E-2)', 'GO:0032956:regulation of actin cytoskeleton organization (qval3.74E-2)', 'GO:0051128:regulation of cellular component organization (qval4E-2)', 'GO:0051495:positive regulation of cytoskeleton organization (qval4.12E-2)', 'GO:1902903:regulation of supramolecular fiber organization (qval4.43E-2)', 'GO:0022603:regulation of anatomical structure morphogenesis (qval5.65E-2)', 'GO:0099563:modification of synaptic structure (qval5.89E-2)', 'GO:0120036:plasma membrane bounded cell projection organization (qval6.08E-2)', 'GO:0048731:system development (qval6.11E-2)', 'GO:0016358:dendrite development (qval6.07E-2)', 'GO:0010771:negative regulation of cell morphogenesis involved in differentiation (qval6.1E-2)', 'GO:0099170:postsynaptic modulation of chemical synaptic transmission (qval6.14E-2)', 'GO:0051017:actin filament bundle assembly (qval6.61E-2)', 'GO:0061572:actin filament bundle organization (qval6.48E-2)', 'GO:0050769:positive regulation of neurogenesis (qval6.64E-2)', 'GO:0032970:regulation of actin filament-based process (qval6.52E-2)', 'GO:1902683:regulation of receptor localization to synapse (qval6.43E-2)', 'GO:0035556:intracellular signal transduction (qval8.2E-2)', 'GO:1902473:regulation of protein localization to synapse (qval8.08E-2)', 'GO:0007015:actin filament organization (qval8.02E-2)', 'GO:0060078:regulation of postsynaptic membrane potential (qval8.03E-2)', 'GO:0032273:positive regulation of protein polymerization (qval8.18E-2)', 'GO:0048814:regulation of dendrite morphogenesis (qval8.4E-2)', 'GO:0016043:cellular component organization (qval1.02E-1)', 'GO:0051130:positive regulation of cellular component organization (qval1.07E-1)', 'GO:1902905:positive regulation of supramolecular fiber organization (qval1.13E-1)', 'GO:1905475:regulation of protein localization to membrane (qval1.14E-1)', 'GO:0010770:positive regulation of cell morphogenesis involved in differentiation (qval1.16E-1)', 'GO:0050773:regulation of dendrite development (qval1.17E-1)', 'GO:0007214:gamma-aminobutyric acid signaling pathway (qval1.2E-1)', 'GO:0051962:positive regulation of nervous system development (qval1.21E-1)', 'GO:0071840:cellular component organization or biogenesis (qval1.23E-1)', 'GO:0051493:regulation of cytoskeleton organization (qval1.22E-1)', 'GO:0045595:regulation of cell differentiation (qval1.22E-1)', 'GO:0051056:regulation of small GTPase mediated signal transduction (qval1.25E-1)', 'GO:0072673:lamellipodium morphogenesis (qval1.28E-1)', 'GO:0099175:regulation of postsynapse organization (qval1.28E-1)', 'GO:0051961:negative regulation of nervous system development (qval1.29E-1)', 'GO:0007265:Ras protein signal transduction (qval1.34E-1)', 'GO:0031346:positive regulation of cell projection organization (qval1.42E-1)', 'GO:0032535:regulation of cellular component size (qval1.44E-1)', 'GO:0007165:signal transduction (qval1.43E-1)', 'GO:0035640:exploration behavior (qval1.47E-1)', 'GO:0035542:regulation of SNARE complex assembly (qval1.53E-1)', 'GO:0048169:regulation of long-term neuronal synaptic plasticity (qval1.57E-1)', 'GO:2000249:regulation of actin cytoskeleton reorganization (qval1.55E-1)', 'GO:0010591:regulation of lamellipodium assembly (qval1.53E-1)', 'GO:0043254:regulation of protein complex assembly (qval1.53E-1)', 'GO:0010721:negative regulation of cell development (qval1.53E-1)', 'GO:0050770:regulation of axonogenesis (qval1.65E-1)']</t>
        </is>
      </c>
      <c r="V8" s="3">
        <f>hyperlink("https://spiral.technion.ac.il/results/MTAwMDA3Ng==/7/GOResultsFUNCTION","link")</f>
        <v/>
      </c>
      <c r="W8" t="inlineStr">
        <is>
          <t>['GO:0019899:enzyme binding (qval3.3E-2)', 'GO:0003779:actin binding (qval2.82E-2)', 'GO:0019904:protein domain specific binding (qval9.47E-2)', 'GO:0017124:SH3 domain binding (qval7.84E-2)', 'GO:0051020:GTPase binding (qval1.29E-1)', 'GO:0035254:glutamate receptor binding (qval3.32E-1)', 'GO:0005085:guanyl-nucleotide exchange factor activity (qval4.08E-1)']</t>
        </is>
      </c>
      <c r="X8" s="3">
        <f>hyperlink("https://spiral.technion.ac.il/results/MTAwMDA3Ng==/7/GOResultsCOMPONENT","link")</f>
        <v/>
      </c>
      <c r="Y8" t="inlineStr">
        <is>
          <t>['GO:0044456:synapse part (qval4.99E-15)', 'GO:0098978:glutamatergic synapse (qval1.03E-13)', 'GO:0045202:synapse (qval7.82E-12)', 'GO:0097458:neuron part (qval5.28E-11)', 'GO:0099572:postsynaptic specialization (qval2.77E-9)', 'GO:0098794:postsynapse (qval4.09E-9)', 'GO:0014069:postsynaptic density (qval1.78E-8)', 'GO:0043005:neuron projection (qval1.76E-7)', 'GO:0043197:dendritic spine (qval6.03E-7)', 'GO:0044309:neuron spine (qval7.76E-7)', 'GO:0030054:cell junction (qval1.49E-6)', 'GO:0120025:plasma membrane bounded cell projection (qval1.44E-5)', 'GO:0098685:Schaffer collateral - CA1 synapse (qval2.47E-5)', 'GO:0042995:cell projection (qval3.55E-5)', 'GO:0120038:plasma membrane bounded cell projection part (qval3.62E-5)', 'GO:0044463:cell projection part (qval3.39E-5)', 'GO:0099092:postsynaptic density, intracellular component (qval7.62E-5)', 'GO:0005886:plasma membrane (qval8.42E-5)', 'GO:0097060:synaptic membrane (qval1.36E-4)', 'GO:0099091:postsynaptic specialization, intracellular component (qval1.62E-4)', 'GO:0045211:postsynaptic membrane (qval1.83E-4)', 'GO:0098590:plasma membrane region (qval9.23E-4)', 'GO:0031209:SCAR complex (qval1.56E-3)', 'GO:0043198:dendritic shaft (qval2.27E-3)', 'GO:0015629:actin cytoskeleton (qval2.76E-3)', 'GO:0016020:membrane (qval3.26E-3)', 'GO:0043025:neuronal cell body (qval6.44E-3)', 'GO:0030425:dendrite (qval8.41E-3)', 'GO:0030027:lamellipodium (qval1.12E-2)', 'GO:0044459:plasma membrane part (qval1.12E-2)', 'GO:0099699:integral component of synaptic membrane (qval1.18E-2)', 'GO:0099523:presynaptic cytosol (qval1.57E-2)', 'GO:0005955:calcineurin complex (qval1.72E-2)', 'GO:0099240:intrinsic component of synaptic membrane (qval1.74E-2)', 'GO:0044297:cell body (qval1.85E-2)', 'GO:0032839:dendrite cytoplasm (qval2.27E-2)', 'GO:0014731:spectrin-associated cytoskeleton (qval2.29E-2)', 'GO:0120111:neuron projection cytoplasm (qval3.25E-2)', 'GO:0005856:cytoskeleton (qval3.38E-2)', 'GO:0098793:presynapse (qval3.54E-2)', 'GO:0030314:junctional membrane complex (qval3.83E-2)', 'GO:0060076:excitatory synapse (qval3.87E-2)', 'GO:0032838:plasma membrane bounded cell projection cytoplasm (qval4.47E-2)']</t>
        </is>
      </c>
    </row>
    <row r="9">
      <c r="A9" s="1" t="n">
        <v>8</v>
      </c>
      <c r="B9" t="n">
        <v>18351</v>
      </c>
      <c r="C9" t="n">
        <v>5043</v>
      </c>
      <c r="D9" t="n">
        <v>89</v>
      </c>
      <c r="E9" t="n">
        <v>7832</v>
      </c>
      <c r="F9" t="n">
        <v>96</v>
      </c>
      <c r="G9" t="n">
        <v>3279</v>
      </c>
      <c r="H9" t="n">
        <v>59</v>
      </c>
      <c r="I9" t="n">
        <v>261</v>
      </c>
      <c r="J9" s="2" t="n">
        <v>-264</v>
      </c>
      <c r="K9" t="n">
        <v>0.353</v>
      </c>
      <c r="L9" t="inlineStr">
        <is>
          <t>Adgrb2,Agap2,Akt3,Ankrd33b,Arf3,B4galnt1,Baiap2,Bcl11a,Cadm2,Camkv,Cap2,Cck,Ccsap,Cdk17,Celf1,Celf5,Chn1,Chrm1,Chrm3,Chst1,Cnksr2,Ctxn1,Cyfip2,Dbn1,Dgkz,Dlg4,Dlgap1,Dlgap2,Dmtn,Dnajb5,Dusp6,Egr1,Egr4,Enc1,Ephx4,Extl1,Fam131a,Fam49a,Fhl2,Gal3st3,Glt8d2,Gpm6a,Gprin1,Grasp,Gria2,Grin1,Grin2a,Grin2b,Hivep2,Homer1,Inka2,Iqsec2,Itpka,Itpr1,Jph3,Junb,Kalrn,Kcnh7,Kcnq2,Large1,Lrrc73,Ltk,Mal2,Map9,Mical2,Mpped1,Nell2,Nr4a1,Pcdh1,Pcdhgc5,Phyhip,Pip4k2c,Plk2,Plppr4,Ppp3ca,Ppp3r1,Prkcb,Prr7,Prrt2,Psd,Ptprs,Rtn4rl2,Satb2,Scn8a,Sipa1l1,Sirpa,Sorcs3,Sphkap,Spred2,Sptbn2,Syngap1,Synpo,Tmem191c,Trank1,Tspan13,Zbtb18</t>
        </is>
      </c>
      <c r="M9" t="inlineStr">
        <is>
          <t>[(1, 67), (1, 85), (2, 6), (2, 21), (2, 25), (2, 39), (2, 43), (2, 52), (2, 56), (2, 57), (2, 67), (2, 68), (2, 80), (2, 85), (2, 86), (3, 6), (3, 9), (3, 21), (3, 25), (3, 39), (3, 40), (3, 43), (3, 46), (3, 51), (3, 52), (3, 56), (3, 57), (3, 67), (3, 68), (3, 73), (3, 76), (3, 80), (3, 81), (3, 85), (3, 86), (7, 6), (7, 21), (7, 39), (7, 56), (7, 57), (7, 67), (7, 76), (7, 80), (7, 85), (7, 86), (11, 6), (11, 21), (11, 56), (11, 57), (11, 67), (11, 80), (11, 85), (11, 86), (13, 21), (13, 56), (13, 67), (13, 80), (13, 85), (13, 86), (14, 6), (14, 21), (14, 25), (14, 39), (14, 43), (14, 56), (14, 57), (14, 67), (14, 68), (14, 76), (14, 80), (14, 85), (14, 86), (15, 67), (16, 6), (16, 21), (16, 56), (16, 57), (16, 67), (16, 80), (16, 85), (16, 86), (17, 6), (17, 21), (17, 56), (17, 57), (17, 67), (17, 80), (17, 85), (17, 86), (20, 56), (20, 67), (20, 85), (23, 56), (23, 67), (23, 85), (24, 6), (24, 21), (24, 39), (24, 40), (24, 43), (24, 46), (24, 56), (24, 57), (24, 67), (24, 68), (24, 76), (24, 80), (24, 81), (24, 82), (24, 85), (24, 86), (26, 21), (26, 56), (26, 57), (26, 67), (26, 85), (27, 6), (27, 9), (27, 21), (27, 25), (27, 30), (27, 32), (27, 39), (27, 40), (27, 42), (27, 43), (27, 46), (27, 51), (27, 52), (27, 56), (27, 57), (27, 67), (27, 68), (27, 73), (27, 76), (27, 80), (27, 82), (27, 85), (27, 86), (28, 21), (28, 56), (28, 67), (29, 6), (29, 21), (29, 56), (29, 57), (29, 67), (29, 80), (29, 85), (29, 86), (33, 6), (33, 21), (33, 56), (33, 57), (33, 67), (33, 80), (33, 85), (33, 86), (34, 6), (34, 21), (34, 56), (34, 57), (34, 67), (34, 85), (34, 86), (37, 6), (37, 21), (37, 56), (37, 57), (37, 67), (37, 80), (37, 85), (37, 86), (41, 67), (41, 85), (44, 56), (44, 67), (44, 85), (45, 6), (45, 21), (45, 56), (45, 57), (45, 67), (45, 80), (45, 85), (45, 86), (48, 6), (48, 21), (48, 43), (48, 56), (48, 57), (48, 67), (48, 76), (48, 80), (48, 85), (48, 86), (53, 6), (53, 9), (53, 21), (53, 25), (53, 39), (53, 43), (53, 46), (53, 47), (53, 51), (53, 52), (53, 56), (53, 57), (53, 67), (53, 68), (53, 73), (53, 76), (53, 80), (53, 81), (53, 82), (53, 85), (53, 86), (64, 21), (64, 56), (64, 67), (66, 56), (66, 67), (66, 85), (71, 6), (71, 21), (71, 56), (71, 57), (71, 67), (71, 80), (71, 85), (71, 86), (74, 21), (74, 56), (74, 67), (74, 85), (74, 86), (75, 56), (75, 67), (78, 6), (78, 21), (78, 56), (78, 57), (78, 67), (78, 80), (78, 85), (78, 86), (79, 56), (79, 67), (79, 85), (83, 67), (83, 85), (88, 6), (88, 21), (88, 39), (88, 56), (88, 57), (88, 67), (88, 76), (88, 80), (88, 85), (88, 86)]</t>
        </is>
      </c>
      <c r="N9" t="n">
        <v>1763</v>
      </c>
      <c r="O9" t="n">
        <v>1</v>
      </c>
      <c r="P9" t="n">
        <v>0.95</v>
      </c>
      <c r="Q9" t="n">
        <v>3</v>
      </c>
      <c r="R9" t="n">
        <v>10000</v>
      </c>
      <c r="S9" t="inlineStr">
        <is>
          <t>14/03/2024, 15:10:30</t>
        </is>
      </c>
      <c r="T9" s="3">
        <f>hyperlink("https://spiral.technion.ac.il/results/MTAwMDA3Ng==/8/GOResultsPROCESS","link")</f>
        <v/>
      </c>
      <c r="U9" t="inlineStr">
        <is>
          <t>['GO:0050804:modulation of chemical synaptic transmission (qval1.54E-14)', 'GO:0099177:regulation of trans-synaptic signaling (qval8.08E-15)', 'GO:0048167:regulation of synaptic plasticity (qval1.3E-11)', 'GO:0048168:regulation of neuronal synaptic plasticity (qval2.02E-7)', 'GO:0120035:regulation of plasma membrane bounded cell projection organization (qval1.01E-6)', 'GO:0031344:regulation of cell projection organization (qval1.05E-6)', 'GO:0048169:regulation of long-term neuronal synaptic plasticity (qval1.05E-6)', 'GO:0099175:regulation of postsynapse organization (qval2.42E-6)', 'GO:0010646:regulation of cell communication (qval3.86E-6)', 'GO:0023051:regulation of signaling (qval3.95E-6)', 'GO:0050806:positive regulation of synaptic transmission (qval7.81E-6)', 'GO:0035235:ionotropic glutamate receptor signaling pathway (qval1.45E-5)', 'GO:0050807:regulation of synapse organization (qval1.45E-5)', 'GO:0010975:regulation of neuron projection development (qval1.45E-5)', 'GO:0035418:protein localization to synapse (qval2.47E-5)', 'GO:0007215:glutamate receptor signaling pathway (qval3.9E-5)', 'GO:0050773:regulation of dendrite development (qval4.5E-5)', 'GO:0007613:memory (qval8.26E-5)', 'GO:0050890:cognition (qval1.26E-4)', 'GO:0010769:regulation of cell morphogenesis involved in differentiation (qval2.01E-4)', 'GO:0045664:regulation of neuron differentiation (qval2.62E-4)', 'GO:0007612:learning (qval2.56E-4)', 'GO:0007611:learning or memory (qval3E-4)', 'GO:0031644:regulation of neurological system process (qval2.99E-4)', 'GO:0060998:regulation of dendritic spine development (qval3.2E-4)', 'GO:0043269:regulation of ion transport (qval6.55E-4)', 'GO:2000463:positive regulation of excitatory postsynaptic potential (qval8.53E-4)', 'GO:0050808:synapse organization (qval8.34E-4)', 'GO:0007610:behavior (qval8.73E-4)', 'GO:0048814:regulation of dendrite morphogenesis (qval9.81E-4)', 'GO:0050905:neuromuscular process (qval1.36E-3)', 'GO:0051128:regulation of cellular component organization (qval1.35E-3)', 'GO:0051049:regulation of transport (qval1.45E-3)', 'GO:0022604:regulation of cell morphogenesis (qval1.58E-3)', 'GO:0009966:regulation of signal transduction (qval1.67E-3)', 'GO:0099173:postsynapse organization (qval1.73E-3)', 'GO:0031646:positive regulation of neurological system process (qval1.95E-3)', 'GO:1902683:regulation of receptor localization to synapse (qval2.11E-3)', 'GO:0098916:anterograde trans-synaptic signaling (qval2.25E-3)', 'GO:0007268:chemical synaptic transmission (qval2.2E-3)', 'GO:0050767:regulation of neurogenesis (qval2.3E-3)', 'GO:0061003:positive regulation of dendritic spine morphogenesis (qval2.75E-3)', 'GO:0061001:regulation of dendritic spine morphogenesis (qval2.72E-3)', 'GO:0060284:regulation of cell development (qval3.21E-3)', 'GO:0098815:modulation of excitatory postsynaptic potential (qval3.46E-3)', 'GO:0065009:regulation of molecular function (qval3.48E-3)', 'GO:0099537:trans-synaptic signaling (qval3.45E-3)', 'GO:0099536:synaptic signaling (qval3.93E-3)', 'GO:0065008:regulation of biological quality (qval5.5E-3)', 'GO:0042391:regulation of membrane potential (qval6.06E-3)', 'GO:1903539:protein localization to postsynaptic membrane (qval6.52E-3)', 'GO:0008306:associative learning (qval6.55E-3)', 'GO:0031346:positive regulation of cell projection organization (qval7.05E-3)', 'GO:0099601:regulation of neurotransmitter receptor activity (qval7.18E-3)', 'GO:0051960:regulation of nervous system development (qval7.42E-3)', 'GO:0099159:regulation of modification of postsynaptic structure (qval8.64E-3)', 'GO:2000171:negative regulation of dendrite development (qval8.49E-3)', 'GO:0008542:visual learning (qval8.95E-3)', 'GO:0022603:regulation of anatomical structure morphogenesis (qval8.84E-3)', 'GO:1902950:regulation of dendritic spine maintenance (qval1.04E-2)', 'GO:0007632:visual behavior (qval1.05E-2)', 'GO:0060079:excitatory postsynaptic potential (qval1.22E-2)', 'GO:0051966:regulation of synaptic transmission, glutamatergic (qval1.32E-2)', 'GO:0051239:regulation of multicellular organismal process (qval1.81E-2)', 'GO:1905244:regulation of modification of synaptic structure (qval2.26E-2)', 'GO:0023052:signaling (qval2.29E-2)', 'GO:0016043:cellular component organization (qval2.36E-2)', 'GO:0048583:regulation of response to stimulus (qval2.34E-2)', 'GO:0010976:positive regulation of neuron projection development (qval2.33E-2)', 'GO:0051130:positive regulation of cellular component organization (qval2.31E-2)', 'GO:0031345:negative regulation of cell projection organization (qval2.42E-2)', 'GO:1905874:regulation of postsynaptic density organization (qval2.43E-2)', 'GO:0050770:regulation of axonogenesis (qval2.5E-2)', 'GO:0098962:regulation of postsynaptic neurotransmitter receptor activity (qval2.8E-2)', 'GO:0071840:cellular component organization or biogenesis (qval2.96E-2)', 'GO:0007267:cell-cell signaling (qval3.1E-2)', 'GO:0099563:modification of synaptic structure (qval3.16E-2)', 'GO:0050775:positive regulation of dendrite morphogenesis (qval3.12E-2)', 'GO:0090215:regulation of 1-phosphatidylinositol-4-phosphate 5-kinase activity (qval3.28E-2)', 'GO:0098989:NMDA selective glutamate receptor signaling pathway (qval3.24E-2)', 'GO:0010771:negative regulation of cell morphogenesis involved in differentiation (qval3.27E-2)', 'GO:0099170:postsynaptic modulation of chemical synaptic transmission (qval3.44E-2)', 'GO:0021987:cerebral cortex development (qval3.94E-2)', 'GO:0032879:regulation of localization (qval3.92E-2)', 'GO:0001964:startle response (qval4.39E-2)', 'GO:0030030:cell projection organization (qval4.38E-2)', 'GO:0060999:positive regulation of dendritic spine development (qval4.61E-2)', 'GO:0097553:calcium ion transmembrane import into cytosol (qval4.56E-2)', 'GO:0044057:regulation of system process (qval4.67E-2)', 'GO:1902473:regulation of protein localization to synapse (qval4.72E-2)', 'GO:0060078:regulation of postsynaptic membrane potential (qval4.71E-2)', 'GO:0099566:regulation of postsynaptic cytosolic calcium ion concentration (qval4.67E-2)', 'GO:0031175:neuron projection development (qval4.62E-2)', 'GO:0048522:positive regulation of cellular process (qval5.02E-2)', 'GO:0010977:negative regulation of neuron projection development (qval5.06E-2)', 'GO:0007010:cytoskeleton organization (qval5.81E-2)', 'GO:2000026:regulation of multicellular organismal development (qval6.3E-2)', 'GO:0060402:calcium ion transport into cytosol (qval6.35E-2)', 'GO:0098880:maintenance of postsynaptic specialization structure (qval6.49E-2)', 'GO:0046541:saliva secretion (qval6.43E-2)', 'GO:1905475:regulation of protein localization to membrane (qval6.44E-2)', 'GO:0010770:positive regulation of cell morphogenesis involved in differentiation (qval6.57E-2)', 'GO:0051240:positive regulation of multicellular organismal process (qval7.53E-2)', 'GO:0048518:positive regulation of biological process (qval7.58E-2)', 'GO:0051056:regulation of small GTPase mediated signal transduction (qval7.52E-2)', 'GO:0032502:developmental process (qval8.18E-2)', 'GO:0010720:positive regulation of cell development (qval8.23E-2)', 'GO:0120036:plasma membrane bounded cell projection organization (qval8.26E-2)', 'GO:0007197:adenylate cyclase-inhibiting G protein-coupled acetylcholine receptor signaling pathway (qval8.22E-2)', 'GO:0051094:positive regulation of developmental process (qval8.27E-2)', 'GO:0051129:negative regulation of cellular component organization (qval8.32E-2)', 'GO:0045666:positive regulation of neuron differentiation (qval8.35E-2)', 'GO:0050793:regulation of developmental process (qval8.55E-2)', 'GO:0051705:multi-organism behavior (qval8.95E-2)', 'GO:2001056:positive regulation of cysteine-type endopeptidase activity (qval8.9E-2)', 'GO:0035556:intracellular signal transduction (qval9.08E-2)', 'GO:0051262:protein tetramerization (qval9.17E-2)', 'GO:0006816:calcium ion transport (qval9.33E-2)', 'GO:0060401:cytosolic calcium ion transport (qval9.48E-2)', 'GO:0050790:regulation of catalytic activity (qval9.41E-2)', 'GO:0010469:regulation of signaling receptor activity (qval9.7E-2)', 'GO:0050769:positive regulation of neurogenesis (qval9.76E-2)', 'GO:1905274:regulation of modification of postsynaptic actin cytoskeleton (qval9.68E-2)', 'GO:0034762:regulation of transmembrane transport (qval1.01E-1)', 'GO:2000116:regulation of cysteine-type endopeptidase activity (qval1.05E-1)', 'GO:0050789:regulation of biological process (qval1.13E-1)', 'GO:0097061:dendritic spine organization (qval1.13E-1)', 'GO:0010647:positive regulation of cell communication (qval1.16E-1)', 'GO:0046958:nonassociative learning (qval1.18E-1)']</t>
        </is>
      </c>
      <c r="V9" s="3">
        <f>hyperlink("https://spiral.technion.ac.il/results/MTAwMDA3Ng==/8/GOResultsFUNCTION","link")</f>
        <v/>
      </c>
      <c r="W9" t="inlineStr">
        <is>
          <t>['GO:0019901:protein kinase binding (qval3.94E-3)', 'GO:0035254:glutamate receptor binding (qval2.9E-3)', 'GO:0022849:glutamate-gated calcium ion channel activity (qval2.22E-3)', 'GO:0004970:ionotropic glutamate receptor activity (qval2.51E-3)', 'GO:0005234:extracellularly glutamate-gated ion channel activity (qval2.65E-3)', 'GO:0019900:kinase binding (qval2.81E-3)', 'GO:0019899:enzyme binding (qval2.98E-3)', 'GO:0004972:NMDA glutamate receptor activity (qval2.89E-3)', 'GO:0099604:ligand-gated calcium channel activity (qval3.78E-3)', 'GO:0008066:glutamate receptor activity (qval4.04E-3)', 'GO:0099529:neurotransmitter receptor activity involved in regulation of postsynaptic membrane potential (qval4.17E-3)', 'GO:0098960:postsynaptic neurotransmitter receptor activity (qval4.58E-3)', 'GO:0098918:structural constituent of synapse (qval4.27E-3)', 'GO:0099094:ligand-gated cation channel activity (qval4.07E-3)', 'GO:0030594:neurotransmitter receptor activity (qval6.69E-3)', 'GO:0005261:cation channel activity (qval9.02E-3)', 'GO:0016595:glutamate binding (qval1.09E-2)', 'GO:0097110:scaffold protein binding (qval1.04E-2)', 'GO:0015276:ligand-gated ion channel activity (qval1.4E-2)', 'GO:0005515:protein binding (qval1.4E-2)', 'GO:0022834:ligand-gated channel activity (qval1.38E-2)', 'GO:0099186:structural constituent of postsynapse (qval2.35E-2)', 'GO:1904315:transmitter-gated ion channel activity involved in regulation of postsynaptic membrane potential (qval3.12E-2)', 'GO:0022839:ion gated channel activity (qval3.46E-2)', 'GO:0005216:ion channel activity (qval3.33E-2)', 'GO:0042165:neurotransmitter binding (qval3.21E-2)', 'GO:0022838:substrate-specific channel activity (qval3.67E-2)', 'GO:0022835:transmitter-gated channel activity (qval3.69E-2)', 'GO:0022824:transmitter-gated ion channel activity (qval3.56E-2)', 'GO:0022836:gated channel activity (qval3.55E-2)', 'GO:0005262:calcium channel activity (qval4.92E-2)', 'GO:0046873:metal ion transmembrane transporter activity (qval4.83E-2)', 'GO:0016907:G protein-coupled acetylcholine receptor activity (qval5.74E-2)', 'GO:0099507:ligand-gated ion channel activity involved in regulation of presynaptic membrane potential (qval5.57E-2)', 'GO:0015267:channel activity (qval5.45E-2)', 'GO:0022803:passive transmembrane transporter activity (qval5.3E-2)', 'GO:0005244:voltage-gated ion channel activity (qval5.49E-2)', 'GO:0022832:voltage-gated channel activity (qval5.35E-2)', 'GO:0005230:extracellular ligand-gated ion channel activity (qval5.59E-2)', 'GO:0015085:calcium ion transmembrane transporter activity (qval7.03E-2)', 'GO:0022843:voltage-gated cation channel activity (qval9.02E-2)', 'GO:0005231:excitatory extracellular ligand-gated ion channel activity (qval9.24E-2)', 'GO:0098919:structural constituent of postsynaptic density (qval1.05E-1)']</t>
        </is>
      </c>
      <c r="X9" s="3">
        <f>hyperlink("https://spiral.technion.ac.il/results/MTAwMDA3Ng==/8/GOResultsCOMPONENT","link")</f>
        <v/>
      </c>
      <c r="Y9" t="inlineStr">
        <is>
          <t>['GO:0098978:glutamatergic synapse (qval5.56E-22)', 'GO:0044456:synapse part (qval9.52E-20)', 'GO:0099572:postsynaptic specialization (qval5.05E-19)', 'GO:0097458:neuron part (qval3.69E-18)', 'GO:0014069:postsynaptic density (qval4.04E-18)', 'GO:0045202:synapse (qval3.56E-16)', 'GO:0043005:neuron projection (qval1.8E-12)', 'GO:0043197:dendritic spine (qval1.09E-10)', 'GO:0098794:postsynapse (qval1.39E-10)', 'GO:0044309:neuron spine (qval1.39E-10)', 'GO:0099146:intrinsic component of postsynaptic density membrane (qval1.12E-9)', 'GO:0060076:excitatory synapse (qval1.55E-9)', 'GO:0097060:synaptic membrane (qval1.81E-9)', 'GO:0098685:Schaffer collateral - CA1 synapse (qval2.38E-9)', 'GO:0120025:plasma membrane bounded cell projection (qval3.46E-9)', 'GO:0045211:postsynaptic membrane (qval9.1E-9)', 'GO:0099061:integral component of postsynaptic density membrane (qval1.21E-8)', 'GO:0042995:cell projection (qval1.32E-8)', 'GO:0098948:intrinsic component of postsynaptic specialization membrane (qval2.76E-8)', 'GO:0099056:integral component of presynaptic membrane (qval4.13E-8)', 'GO:0098889:intrinsic component of presynaptic membrane (qval1.08E-7)', 'GO:0120038:plasma membrane bounded cell projection part (qval1.82E-7)', 'GO:0044463:cell projection part (qval1.74E-7)', 'GO:0098793:presynapse (qval1.75E-7)', 'GO:0099060:integral component of postsynaptic specialization membrane (qval2.87E-7)', 'GO:0099240:intrinsic component of synaptic membrane (qval3.35E-7)', 'GO:0030054:cell junction (qval3.82E-7)', 'GO:0098839:postsynaptic density membrane (qval7.41E-7)', 'GO:0099092:postsynaptic density, intracellular component (qval8.84E-7)', 'GO:0099634:postsynaptic specialization membrane (qval8.54E-7)', 'GO:0098688:parallel fiber to Purkinje cell synapse (qval1.23E-6)', 'GO:0099699:integral component of synaptic membrane (qval1.35E-6)', 'GO:0098936:intrinsic component of postsynaptic membrane (qval1.54E-6)', 'GO:0099091:postsynaptic specialization, intracellular component (qval2.32E-6)', 'GO:0033267:axon part (qval4.07E-6)', 'GO:0098984:neuron to neuron synapse (qval4.01E-6)', 'GO:0030425:dendrite (qval5.15E-6)', 'GO:0005886:plasma membrane (qval6.13E-6)', 'GO:0044459:plasma membrane part (qval7.67E-6)', 'GO:0099055:integral component of postsynaptic membrane (qval1.07E-5)', 'GO:0098590:plasma membrane region (qval1.97E-5)', 'GO:0043025:neuronal cell body (qval2.46E-5)', 'GO:0005955:calcineurin complex (qval6.64E-5)', 'GO:0044297:cell body (qval1.37E-4)', 'GO:0030018:Z disc (qval1.66E-4)', 'GO:0016020:membrane (qval2.86E-4)', 'GO:0032279:asymmetric synapse (qval3.11E-4)', 'GO:0008328:ionotropic glutamate receptor complex (qval3.39E-4)', 'GO:0031226:intrinsic component of plasma membrane (qval3.54E-4)', 'GO:0098878:neurotransmitter receptor complex (qval5.6E-4)', 'GO:0043198:dendritic shaft (qval9.61E-4)', 'GO:0008021:synaptic vesicle (qval1.14E-3)', 'GO:0017146:NMDA selective glutamate receptor complex (qval1.15E-3)', 'GO:0005887:integral component of plasma membrane (qval1.69E-3)', 'GO:0099522:region of cytosol (qval1.74E-3)', 'GO:0070382:exocytic vesicle (qval2.57E-3)', 'GO:0044449:contractile fiber part (qval2.61E-3)', 'GO:0044306:neuron projection terminus (qval3.53E-3)', 'GO:0043195:terminal bouton (qval3.58E-3)', 'GO:0043194:axon initial segment (qval4.37E-3)', 'GO:0034703:cation channel complex (qval4.39E-3)', 'GO:0099524:postsynaptic cytosol (qval8.66E-3)', 'GO:0044307:dendritic branch (qval8.62E-3)', 'GO:0030133:transport vesicle (qval8.98E-3)', 'GO:0032839:dendrite cytoplasm (qval1.18E-2)', 'GO:0014731:spectrin-associated cytoskeleton (qval1.23E-2)', 'GO:0008091:spectrin (qval1.21E-2)', 'GO:0044448:cell cortex part (qval1.44E-2)', 'GO:0000235:astral microtubule (qval1.64E-2)', 'GO:0120111:neuron projection cytoplasm (qval1.66E-2)', 'GO:0042734:presynaptic membrane (qval1.64E-2)', 'GO:0034702:ion channel complex (qval2.05E-2)', 'GO:0032838:plasma membrane bounded cell projection cytoplasm (qval2.48E-2)']</t>
        </is>
      </c>
    </row>
    <row r="10">
      <c r="A10" s="1" t="n">
        <v>9</v>
      </c>
      <c r="B10" t="n">
        <v>18351</v>
      </c>
      <c r="C10" t="n">
        <v>5043</v>
      </c>
      <c r="D10" t="n">
        <v>89</v>
      </c>
      <c r="E10" t="n">
        <v>7832</v>
      </c>
      <c r="F10" t="n">
        <v>130</v>
      </c>
      <c r="G10" t="n">
        <v>1993</v>
      </c>
      <c r="H10" t="n">
        <v>44</v>
      </c>
      <c r="I10" t="n">
        <v>230</v>
      </c>
      <c r="J10" s="2" t="n">
        <v>-499</v>
      </c>
      <c r="K10" t="n">
        <v>0.358</v>
      </c>
      <c r="L10" t="inlineStr">
        <is>
          <t>5730409E04Rik,AI593442,Abhd6,Actr3b,Adam11,Adgrb1,Arl8b,Arntl,Asap2,Atp1b1,Atp2b1,Atxn1,B3galt2,Bag5,Brinp1,Brsk2,Bsn,C1qtnf4,Cacna1a,Cacnb2,Calm1,Camk1d,Camk2b,Camkk1,Cap2,Cck,Cdh11,Clstn2,Coro1a,Crmp1,Dagla,Dapk1,Dcaf6,Ddx41,Dlg3,Dlgap3,Dlgap4,Dnaja2,Dusp6,Efna3,Eno2,Fam155a,Fam49a,Fgf13,Fndc4,Frmpd4,Frrs1l,Galnt17,Galnt9,Gnb5,Gpr12,Gpr63,Gramd1b,Gria3,Grin2b,Herc1,Herc3,Homer2,Hs6st3,Hspa12a,Hsph1,Ifngr2,Ift57,Insyn1,Kalrn,Kcnab1,Kcnab2,Kcnq3,Kctd16,Klhdc3,Klhl3,Lrp11,Lrrc7,Lrrn2,Lztr1,Man1a2,Mapk10,Mark4,Mlf2,Mturn,Ncdn,Nell2,Nmt2,Nos1ap,Nrxn1,Nrxn3,Nsf,Nt5dc3,Ociad2,Osbpl6,Pkp2,Plch2,Ppm1e,Ppm1k,Ppp4r4,Prkcg,Prmt8,Prnp,Ptprj,Rasd1,Rasgrp1,Raver2,Rbfox1,Rcc2,Reps2,Rgs7bp,Rnf112,Rtn4rl1,Ryr3,Scn1b,Sema6b,Serinc1,Shank1,Shank2,Shisa6,Slc1a1,Slc24a3,Slitrk3,Smim13,Sprn,Sptan1,St8sia5,Sv2b,Syt7,Tanc1,Thy1,Trim9,Vopp1,Ywhaz,Zfand5</t>
        </is>
      </c>
      <c r="M10" t="inlineStr">
        <is>
          <t>[(0, 67), (2, 1), (2, 4), (2, 13), (2, 20), (2, 35), (2, 41), (2, 44), (2, 49), (2, 54), (2, 56), (2, 66), (2, 67), (2, 79), (2, 85), (3, 1), (3, 4), (3, 13), (3, 20), (3, 32), (3, 35), (3, 36), (3, 41), (3, 44), (3, 49), (3, 54), (3, 56), (3, 65), (3, 66), (3, 67), (3, 79), (3, 85), (7, 1), (7, 20), (7, 41), (7, 44), (7, 54), (7, 56), (7, 66), (7, 67), (7, 79), (7, 85), (11, 1), (11, 13), (11, 20), (11, 44), (11, 56), (11, 66), (11, 67), (11, 79), (11, 85), (14, 1), (14, 13), (14, 20), (14, 41), (14, 44), (14, 54), (14, 56), (14, 66), (14, 67), (14, 79), (14, 85), (15, 56), (16, 1), (16, 13), (16, 20), (16, 44), (16, 56), (16, 66), (16, 67), (16, 79), (16, 85), (17, 1), (17, 13), (17, 20), (17, 44), (17, 56), (17, 66), (17, 67), (17, 79), (17, 85), (24, 1), (24, 4), (24, 13), (24, 20), (24, 23), (24, 32), (24, 35), (24, 36), (24, 41), (24, 44), (24, 49), (24, 54), (24, 56), (24, 65), (24, 66), (24, 67), (24, 79), (24, 85), (24, 87), (27, 1), (27, 4), (27, 13), (27, 20), (27, 32), (27, 35), (27, 41), (27, 44), (27, 49), (27, 54), (27, 56), (27, 65), (27, 66), (27, 67), (27, 79), (27, 85), (27, 87), (28, 1), (28, 20), (28, 44), (28, 56), (28, 67), (28, 79), (28, 85), (29, 1), (29, 20), (29, 44), (29, 56), (29, 66), (29, 67), (29, 79), (29, 85), (31, 56), (31, 67), (31, 85), (33, 1), (33, 20), (33, 66), (34, 1), (34, 13), (34, 20), (34, 41), (34, 44), (34, 54), (34, 56), (34, 66), (34, 67), (34, 79), (34, 85), (37, 1), (37, 20), (37, 44), (37, 56), (37, 67), (37, 85), (45, 1), (45, 13), (45, 20), (45, 44), (45, 56), (45, 66), (45, 67), (45, 79), (45, 85), (53, 1), (53, 4), (53, 13), (53, 20), (53, 35), (53, 36), (53, 41), (53, 44), (53, 49), (53, 54), (53, 56), (53, 66), (53, 67), (53, 79), (53, 85), (53, 87), (64, 1), (64, 20), (64, 44), (64, 56), (64, 66), (64, 67), (64, 79), (64, 85), (71, 1), (71, 20), (71, 44), (71, 56), (71, 66), (71, 67), (71, 79), (71, 85), (74, 1), (74, 20), (74, 44), (74, 56), (74, 66), (74, 67), (74, 79), (74, 85), (75, 1), (75, 20), (75, 56), (75, 66), (75, 67), (75, 79), (75, 85), (83, 1), (83, 20), (83, 44), (83, 56), (83, 66), (83, 67), (83, 79), (83, 85), (88, 1), (88, 13), (88, 20), (88, 41), (88, 44), (88, 54), (88, 56), (88, 66), (88, 67), (88, 79), (88, 85)]</t>
        </is>
      </c>
      <c r="N10" t="n">
        <v>1393</v>
      </c>
      <c r="O10" t="n">
        <v>0.5</v>
      </c>
      <c r="P10" t="n">
        <v>0.95</v>
      </c>
      <c r="Q10" t="n">
        <v>3</v>
      </c>
      <c r="R10" t="n">
        <v>10000</v>
      </c>
      <c r="S10" t="inlineStr">
        <is>
          <t>14/03/2024, 15:11:13</t>
        </is>
      </c>
      <c r="T10" s="3">
        <f>hyperlink("https://spiral.technion.ac.il/results/MTAwMDA3Ng==/9/GOResultsPROCESS","link")</f>
        <v/>
      </c>
      <c r="U10" t="inlineStr">
        <is>
          <t>['GO:1904062:regulation of cation transmembrane transport (qval1.59E-6)', 'GO:0043269:regulation of ion transport (qval2.69E-6)', 'GO:2001257:regulation of cation channel activity (qval1.83E-6)', 'GO:0032412:regulation of ion transmembrane transporter activity (qval1.92E-6)', 'GO:0022898:regulation of transmembrane transporter activity (qval2.64E-6)', 'GO:0051049:regulation of transport (qval3.68E-6)', 'GO:0032409:regulation of transporter activity (qval3.32E-6)', 'GO:0034765:regulation of ion transmembrane transport (qval3.57E-6)', 'GO:1900449:regulation of glutamate receptor signaling pathway (qval8.96E-6)', 'GO:0050804:modulation of chemical synaptic transmission (qval9.11E-6)', 'GO:0099177:regulation of trans-synaptic signaling (qval8.55E-6)', 'GO:0032879:regulation of localization (qval2.22E-5)', 'GO:0099601:regulation of neurotransmitter receptor activity (qval2.81E-5)', 'GO:0034762:regulation of transmembrane transport (qval2.84E-5)', 'GO:0051668:localization within membrane (qval5.45E-5)', 'GO:0030001:metal ion transport (qval6.09E-5)', 'GO:0065009:regulation of molecular function (qval5.75E-5)', 'GO:0048167:regulation of synaptic plasticity (qval7.34E-5)', 'GO:0007611:learning or memory (qval1.88E-4)', 'GO:0050808:synapse organization (qval2.52E-4)', 'GO:0051960:regulation of nervous system development (qval2.57E-4)', 'GO:0050807:regulation of synapse organization (qval2.92E-4)', 'GO:0007416:synapse assembly (qval3.15E-4)', 'GO:0006812:cation transport (qval3.16E-4)', 'GO:0120035:regulation of plasma membrane bounded cell projection organization (qval3.35E-4)', 'GO:0007612:learning (qval3.44E-4)', 'GO:0010469:regulation of signaling receptor activity (qval3.54E-4)', 'GO:0031344:regulation of cell projection organization (qval3.61E-4)', 'GO:0042391:regulation of membrane potential (qval3.51E-4)', 'GO:0097120:receptor localization to synapse (qval3.45E-4)', 'GO:0050890:cognition (qval3.76E-4)', 'GO:0033555:multicellular organismal response to stress (qval4.17E-4)', 'GO:0031503:protein-containing complex localization (qval4.19E-4)', 'GO:0051705:multi-organism behavior (qval5.22E-4)', 'GO:0050806:positive regulation of synaptic transmission (qval6.02E-4)', 'GO:0007613:memory (qval6.11E-4)', 'GO:0072657:protein localization to membrane (qval7.44E-4)', 'GO:0051128:regulation of cellular component organization (qval7.25E-4)', 'GO:0010959:regulation of metal ion transport (qval7.26E-4)', 'GO:0050905:neuromuscular process (qval7.89E-4)', 'GO:0051703:intraspecies interaction between organisms (qval1E-3)', 'GO:0035176:social behavior (qval9.77E-4)', 'GO:0043113:receptor clustering (qval9.54E-4)', 'GO:0023052:signaling (qval1.12E-3)', 'GO:0060291:long-term synaptic potentiation (qval1.54E-3)', 'GO:0065008:regulation of biological quality (qval1.57E-3)', 'GO:0007610:behavior (qval1.65E-3)', 'GO:0050885:neuromuscular process controlling balance (qval1.94E-3)', 'GO:0007215:glutamate receptor signaling pathway (qval2.21E-3)', 'GO:0045664:regulation of neuron differentiation (qval2.41E-3)', 'GO:0071625:vocalization behavior (qval2.95E-3)', 'GO:0050767:regulation of neurogenesis (qval3.18E-3)', 'GO:0070838:divalent metal ion transport (qval3.94E-3)', 'GO:0072511:divalent inorganic cation transport (qval4.15E-3)', 'GO:0006816:calcium ion transport (qval4.66E-3)', 'GO:0031345:negative regulation of cell projection organization (qval5.36E-3)', 'GO:0051239:regulation of multicellular organismal process (qval5.48E-3)', 'GO:0051924:regulation of calcium ion transport (qval5.43E-3)', 'GO:1903169:regulation of calcium ion transmembrane transport (qval5.34E-3)', 'GO:0060284:regulation of cell development (qval5.91E-3)', 'GO:0010975:regulation of neuron projection development (qval7.02E-3)', 'GO:2000311:regulation of AMPA receptor activity (qval7.66E-3)', 'GO:0046958:nonassociative learning (qval7.62E-3)', 'GO:0099175:regulation of postsynapse organization (qval9.02E-3)', 'GO:0007399:nervous system development (qval9.09E-3)', 'GO:0030534:adult behavior (qval1.08E-2)', 'GO:0070588:calcium ion transmembrane transport (qval1.34E-2)', 'GO:0051179:localization (qval1.46E-2)', 'GO:0035418:protein localization to synapse (qval1.46E-2)', 'GO:0099072:regulation of postsynaptic membrane neurotransmitter receptor levels (qval1.57E-2)', 'GO:0051345:positive regulation of hydrolase activity (qval1.6E-2)', 'GO:0007267:cell-cell signaling (qval1.76E-2)', 'GO:0099643:signal release from synapse (qval2.06E-2)', 'GO:0023051:regulation of signaling (qval2.18E-2)', 'GO:0048168:regulation of neuronal synaptic plasticity (qval2.16E-2)', 'GO:0051641:cellular localization (qval2.18E-2)', 'GO:0006811:ion transport (qval2.2E-2)', 'GO:0065007:biological regulation (qval2.3E-2)', 'GO:0099537:trans-synaptic signaling (qval2.49E-2)', 'GO:0008306:associative learning (qval2.48E-2)', 'GO:0090128:regulation of synapse maturation (qval2.5E-2)', 'GO:0006810:transport (qval2.74E-2)', 'GO:0099536:synaptic signaling (qval2.73E-2)', 'GO:1901385:regulation of voltage-gated calcium channel activity (qval2.76E-2)', 'GO:0098662:inorganic cation transmembrane transport (qval2.73E-2)', 'GO:0044093:positive regulation of molecular function (qval3.08E-2)', 'GO:0043085:positive regulation of catalytic activity (qval3.14E-2)', 'GO:0051234:establishment of localization (qval3.36E-2)', 'GO:0048858:cell projection morphogenesis (qval3.36E-2)', 'GO:0001662:behavioral fear response (qval3.5E-2)', 'GO:0034613:cellular protein localization (qval3.6E-2)', 'GO:0003008:system process (qval3.77E-2)', 'GO:0070727:cellular macromolecule localization (qval4E-2)', 'GO:0002209:behavioral defense response (qval4.06E-2)', 'GO:0030030:cell projection organization (qval4.05E-2)', 'GO:0035584:calcium-mediated signaling using intracellular calcium source (qval4.63E-2)', 'GO:0007635:chemosensory behavior (qval4.58E-2)', 'GO:1990778:protein localization to cell periphery (qval4.64E-2)', 'GO:0007528:neuromuscular junction development (qval4.62E-2)', 'GO:1901019:regulation of calcium ion transmembrane transporter activity (qval4.65E-2)', 'GO:0098655:cation transmembrane transport (qval4.69E-2)', 'GO:0050790:regulation of catalytic activity (qval4.65E-2)', 'GO:0098989:NMDA selective glutamate receptor signaling pathway (qval4.72E-2)', 'GO:0042596:fear response (qval4.8E-2)', 'GO:0031644:regulation of neurological system process (qval4.99E-2)', 'GO:0098962:regulation of postsynaptic neurotransmitter receptor activity (qval4.95E-2)', 'GO:0044057:regulation of system process (qval4.92E-2)', 'GO:0032990:cell part morphogenesis (qval4.89E-2)', 'GO:0050789:regulation of biological process (qval4.86E-2)', 'GO:0106027:neuron projection organization (qval4.94E-2)', 'GO:0098916:anterograde trans-synaptic signaling (qval5.6E-2)', 'GO:0007268:chemical synaptic transmission (qval5.55E-2)', 'GO:0098660:inorganic ion transmembrane transport (qval5.83E-2)', 'GO:0010646:regulation of cell communication (qval6.03E-2)', 'GO:0060341:regulation of cellular localization (qval6.01E-2)', 'GO:0015672:monovalent inorganic cation transport (qval6.22E-2)', 'GO:0051124:synaptic growth at neuromuscular junction (qval6.89E-2)', 'GO:0097107:postsynaptic density assembly (qval6.83E-2)', 'GO:0060137:maternal process involved in parturition (qval6.77E-2)', 'GO:1902951:negative regulation of dendritic spine maintenance (qval6.71E-2)', 'GO:0050860:negative regulation of T cell receptor signaling pathway (qval6.78E-2)', 'GO:0045055:regulated exocytosis (qval6.92E-2)', 'GO:0048878:chemical homeostasis (qval7.07E-2)', 'GO:0023061:signal release (qval7.2E-2)', 'GO:0051962:positive regulation of nervous system development (qval7.32E-2)', 'GO:1903530:regulation of secretion by cell (qval7.95E-2)', 'GO:0050794:regulation of cellular process (qval8.17E-2)', 'GO:0032940:secretion by cell (qval8.26E-2)', 'GO:0006836:neurotransmitter transport (qval8.32E-2)', 'GO:0048812:neuron projection morphogenesis (qval8.49E-2)', 'GO:0010950:positive regulation of endopeptidase activity (qval9.12E-2)', 'GO:0031339:negative regulation of vesicle fusion (qval9.11E-2)', 'GO:0036473:cell death in response to oxidative stress (qval9.04E-2)', 'GO:0046959:habituation (qval8.97E-2)', 'GO:0048266:behavioral response to pain (qval8.94E-2)', 'GO:2000026:regulation of multicellular organismal development (qval8.9E-2)', 'GO:0120039:plasma membrane bounded cell projection morphogenesis (qval9.33E-2)', 'GO:0051649:establishment of localization in cell (qval9.37E-2)', 'GO:0060999:positive regulation of dendritic spine development (qval9.5E-2)', 'GO:0060004:reflex (qval9.69E-2)', 'GO:0006796:phosphate-containing compound metabolic process (qval9.66E-2)', 'GO:0021533:cell differentiation in hindbrain (qval1.07E-1)']</t>
        </is>
      </c>
      <c r="V10" s="3">
        <f>hyperlink("https://spiral.technion.ac.il/results/MTAwMDA3Ng==/9/GOResultsFUNCTION","link")</f>
        <v/>
      </c>
      <c r="W10" t="inlineStr">
        <is>
          <t>['GO:0035254:glutamate receptor binding (qval4.71E-6)', 'GO:0035255:ionotropic glutamate receptor binding (qval7.11E-4)', 'GO:0005516:calmodulin binding (qval1.47E-3)', 'GO:0030160:GKAP/Homer scaffold activity (qval1.73E-3)', 'GO:0044325:ion channel binding (qval5.52E-3)', 'GO:0046873:metal ion transmembrane transporter activity (qval7.37E-3)', 'GO:0005261:cation channel activity (qval8.23E-3)', 'GO:0030165:PDZ domain binding (qval9.86E-3)', 'GO:0005216:ion channel activity (qval1.06E-2)', 'GO:0004683:calmodulin-dependent protein kinase activity (qval9.91E-3)', 'GO:0022838:substrate-specific channel activity (qval1.09E-2)', 'GO:0022890:inorganic cation transmembrane transporter activity (qval1.28E-2)', 'GO:0008022:protein C-terminus binding (qval1.32E-2)', 'GO:0019904:protein domain specific binding (qval1.28E-2)', 'GO:0098918:structural constituent of synapse (qval1.28E-2)', 'GO:0005515:protein binding (qval1.21E-2)', 'GO:0015085:calcium ion transmembrane transporter activity (qval1.16E-2)', 'GO:0015267:channel activity (qval1.58E-2)', 'GO:0022803:passive transmembrane transporter activity (qval1.5E-2)', 'GO:0022839:ion gated channel activity (qval1.44E-2)', 'GO:0016247:channel regulator activity (qval1.39E-2)', 'GO:0035256:G protein-coupled glutamate receptor binding (qval1.66E-2)', 'GO:0022836:gated channel activity (qval1.7E-2)', 'GO:0008324:cation transmembrane transporter activity (qval1.66E-2)', 'GO:0099106:ion channel regulator activity (qval2E-2)', 'GO:0000149:SNARE binding (qval2.9E-2)', 'GO:0005262:calcium channel activity (qval2.93E-2)', 'GO:0060590:ATPase regulator activity (qval3.65E-2)', 'GO:0099186:structural constituent of postsynapse (qval4.52E-2)', 'GO:0005509:calcium ion binding (qval4.61E-2)', 'GO:0005244:voltage-gated ion channel activity (qval5.89E-2)', 'GO:0022832:voltage-gated channel activity (qval5.7E-2)', 'GO:0022843:voltage-gated cation channel activity (qval6.84E-2)', 'GO:0019900:kinase binding (qval8.32E-2)', 'GO:0019901:protein kinase binding (qval8.15E-2)', 'GO:0030159:receptor signaling complex scaffold activity (qval8.74E-2)']</t>
        </is>
      </c>
      <c r="X10" s="3">
        <f>hyperlink("https://spiral.technion.ac.il/results/MTAwMDA3Ng==/9/GOResultsCOMPONENT","link")</f>
        <v/>
      </c>
      <c r="Y10" t="inlineStr">
        <is>
          <t>['GO:0097458:neuron part (qval1.31E-18)', 'GO:0044456:synapse part (qval1.12E-18)', 'GO:0045202:synapse (qval4.65E-17)', 'GO:0120038:plasma membrane bounded cell projection part (qval1.52E-14)', 'GO:0044463:cell projection part (qval1.21E-14)', 'GO:0099572:postsynaptic specialization (qval1.03E-14)', 'GO:0098978:glutamatergic synapse (qval4.36E-14)', 'GO:0033267:axon part (qval2.21E-13)', 'GO:0014069:postsynaptic density (qval7.72E-13)', 'GO:0030054:cell junction (qval1.33E-12)', 'GO:0043005:neuron projection (qval4.22E-12)', 'GO:0042995:cell projection (qval7E-12)', 'GO:1902495:transmembrane transporter complex (qval6.98E-11)', 'GO:1990351:transporter complex (qval1.4E-10)', 'GO:0034702:ion channel complex (qval2.86E-10)', 'GO:0034703:cation channel complex (qval4.01E-10)', 'GO:0030425:dendrite (qval3.87E-10)', 'GO:0005886:plasma membrane (qval6.9E-10)', 'GO:0016020:membrane (qval1.73E-9)', 'GO:0120025:plasma membrane bounded cell projection (qval7.6E-9)', 'GO:0008328:ionotropic glutamate receptor complex (qval1.2E-8)', 'GO:0098878:neurotransmitter receptor complex (qval3.19E-8)', 'GO:0044297:cell body (qval6.64E-8)', 'GO:0043025:neuronal cell body (qval1.56E-7)', 'GO:0098797:plasma membrane protein complex (qval1.5E-7)', 'GO:0043204:perikaryon (qval3.29E-7)', 'GO:0097060:synaptic membrane (qval8.97E-7)', 'GO:0098793:presynapse (qval8.76E-7)', 'GO:0099240:intrinsic component of synaptic membrane (qval1.07E-5)', 'GO:0044459:plasma membrane part (qval1.09E-5)', 'GO:0099699:integral component of synaptic membrane (qval3.62E-5)', 'GO:0098984:neuron to neuron synapse (qval3.91E-5)', 'GO:0099146:intrinsic component of postsynaptic density membrane (qval6.79E-5)', 'GO:0098794:postsynapse (qval2.16E-4)', 'GO:0098936:intrinsic component of postsynaptic membrane (qval2.62E-4)', 'GO:0098590:plasma membrane region (qval3E-4)', 'GO:0043235:receptor complex (qval4.04E-4)', 'GO:0098802:plasma membrane receptor complex (qval4.37E-4)', 'GO:0098982:GABA-ergic synapse (qval5.31E-4)', 'GO:0099061:integral component of postsynaptic density membrane (qval5.5E-4)', 'GO:0098948:intrinsic component of postsynaptic specialization membrane (qval6.49E-4)', 'GO:0032279:asymmetric synapse (qval1.21E-3)', 'GO:0099055:integral component of postsynaptic membrane (qval1.21E-3)', 'GO:0098796:membrane protein complex (qval1.2E-3)', 'GO:0043197:dendritic spine (qval1.85E-3)', 'GO:0032591:dendritic spine membrane (qval1.87E-3)', 'GO:0032281:AMPA glutamate receptor complex (qval2.03E-3)', 'GO:0044425:membrane part (qval2.19E-3)', 'GO:0044309:neuron spine (qval2.16E-3)', 'GO:0005737:cytoplasm (qval2.16E-3)', 'GO:0030426:growth cone (qval2.71E-3)', 'GO:0017146:NMDA selective glutamate receptor complex (qval3.01E-3)', 'GO:0030427:site of polarized growth (qval3.26E-3)', 'GO:0099060:integral component of postsynaptic specialization membrane (qval3.76E-3)', 'GO:0043198:dendritic shaft (qval4.01E-3)', 'GO:0045211:postsynaptic membrane (qval5.01E-3)', 'GO:0042734:presynaptic membrane (qval6.29E-3)', 'GO:0008076:voltage-gated potassium channel complex (qval7.98E-3)', 'GO:0060076:excitatory synapse (qval8.34E-3)', 'GO:0043209:myelin sheath (qval8.34E-3)', 'GO:0031225:anchored component of membrane (qval9.13E-3)', 'GO:0043083:synaptic cleft (qval9.06E-3)', 'GO:0098889:intrinsic component of presynaptic membrane (qval9.37E-3)', 'GO:0098686:hippocampal mossy fiber to CA3 synapse (qval9.86E-3)', 'GO:0043194:axon initial segment (qval1.02E-2)', 'GO:0034705:potassium channel complex (qval1.39E-2)', 'GO:0010008:endosome membrane (qval1.51E-2)', 'GO:0044306:neuron projection terminus (qval1.66E-2)', 'GO:0098588:bounding membrane of organelle (qval1.72E-2)', 'GO:0044464:cell part (qval1.89E-2)', 'GO:0005911:cell-cell junction (qval2E-2)', 'GO:0034704:calcium channel complex (qval2.03E-2)', 'GO:0099059:integral component of presynaptic active zone membrane (qval2.09E-2)', 'GO:0031226:intrinsic component of plasma membrane (qval2.2E-2)', 'GO:0014704:intercalated disc (qval2.23E-2)', 'GO:0005829:cytosol (qval2.28E-2)', 'GO:0031901:early endosome membrane (qval2.46E-2)']</t>
        </is>
      </c>
    </row>
    <row r="11">
      <c r="A11" s="1" t="n">
        <v>10</v>
      </c>
      <c r="B11" t="n">
        <v>18351</v>
      </c>
      <c r="C11" t="n">
        <v>5043</v>
      </c>
      <c r="D11" t="n">
        <v>89</v>
      </c>
      <c r="E11" t="n">
        <v>7832</v>
      </c>
      <c r="F11" t="n">
        <v>221</v>
      </c>
      <c r="G11" t="n">
        <v>3102</v>
      </c>
      <c r="H11" t="n">
        <v>55</v>
      </c>
      <c r="I11" t="n">
        <v>239</v>
      </c>
      <c r="J11" s="2" t="n">
        <v>-1404</v>
      </c>
      <c r="K11" t="n">
        <v>0.358</v>
      </c>
      <c r="L11" t="inlineStr">
        <is>
          <t>6430548M08Rik,AI593442,Adam11,Adgrb1,Ap1b1,Ap3m2,Arhgap42,Arl8b,Asb13,Asns,Atp1b1,Atp2a2,Atp2b2,Atp6ap2,Atp6v0a1,Atp6v0c,Atp6v0d1,Atp6v1c1,Atp6v1e1,Atp8a2,Atrnl1,Atxn2,B3galt2,Bmerb1,Brinp1,Brsk2,Cacna1a,Cacnb4,Cacng2,Cadps,Ccdc184,Ccdc92b,Cck,Cdkl1,Cend1,Chga,Ciao1,Ckmt1,Clec2l,Clmp,Clstn2,Clstn3,Cltc,Cnnm1,Cntn4,Cntnap1,Cops7a,Coro6,Cox6a2,Cpne9,Creld1,Crmp1,Cyc1,Dagla,Ddx41,Dexi,Dlat,Dlgap4,Dnaja2,Dscam,Dync1i1,Dync1li1,Eif5a2,Elavl2,Eno2,Ero1lb,Fam155a,Far2,Fbxo9,Fgf12,Fgf9,Fndc4,Frrs1l,Gabbr2,Gabra1,Gabra4,Galnt9,Ghitm,Gls,Gm38393,Gpr162,Gria4,Habp4,Hapln4,Herc1,Hspa12a,Hspa4l,Hsph1,Idh3a,Ift57,Igip,Kcnc2,Kcnd3,Kcnj9,Klhdc2,Klhdc3,L1cam,Lpcat4,Lrfn5,Lrrc7,Lynx1,Madd,Mansc1,Map11,Map2k4,Map3k12,Map3k5,Map6,Map7d2,Mapk10,Mark4,Mcu,Mdh1,Medag,Mlf2,Mroh1,Mtmr7,Myo5a,Nars,Nav2,Nceh1,Ncs1,Ndufa10,Ndufb6,Nkiras1,Nmt2,Nrg3,Nrn1,Nrxn1,Nrxn3,Nsf,Ociad2,Ogfrl1,Osbpl3,Oxct1,Oxr1,Pacsin1,Pcbp3,Pex14,Pfkm,Pgam1,Pik3cd,Pip4p2,Pitpna,Pitpnm1,Pkm,Plch2,Plekha6,Plxdc1,Ppip5k1,Ppm1e,Ppm1l,Ppp2r5b,Ppp2r5e,Prmt8,Psmd12,Ptprj,Rab11fip5,Rap1gds1,Rasgrp1,Reep2,Rell2,Reps2,Rgs4,Rgs7,Rheb,Rnf11,Rnf112,Rtn4rl1,Rusc1,Scg5,Scn1a,Scn1b,Scrt1,Sdr39u1,Sel1l3,Sema6b,Serinc1,Sh3gl2,Slc23a2,Slc6a17,Smim13,Snap47,Snap91,Sncb,Spock2,Sprn,Sptan1,St3gal5,Stip1,Stmn2,Stmn3,Stxbp1,Sult4a1,Syngr1,Syp,Syt13,Syt7,Tbc1d30,Thy1,Tmem160,Tmem56,Trim9,Trnp1,Trpm2,Tspyl4,Ttc39b,Ttc7b,Tubb3,Ube2j1,Ube3c,Uchl1,Uchl5,Usp33,Wdr37,Wnk2,Ywhab,Ywhag,Ywhah,Ywhaz,Zmat4</t>
        </is>
      </c>
      <c r="M11" t="inlineStr">
        <is>
          <t>[(0, 1), (0, 13), (0, 20), (0, 44), (0, 66), (0, 79), (2, 1), (2, 9), (2, 13), (2, 19), (2, 20), (2, 21), (2, 23), (2, 32), (2, 36), (2, 39), (2, 40), (2, 41), (2, 42), (2, 43), (2, 44), (2, 46), (2, 48), (2, 51), (2, 52), (2, 66), (2, 73), (2, 77), (2, 79), (2, 81), (2, 86), (3, 1), (3, 9), (3, 13), (3, 19), (3, 20), (3, 23), (3, 32), (3, 36), (3, 39), (3, 41), (3, 42), (3, 43), (3, 44), (3, 46), (3, 48), (3, 51), (3, 66), (3, 73), (3, 79), (3, 81), (3, 86), (5, 20), (5, 44), (5, 66), (7, 1), (7, 9), (7, 13), (7, 19), (7, 20), (7, 23), (7, 39), (7, 41), (7, 42), (7, 43), (7, 44), (7, 46), (7, 51), (7, 66), (7, 73), (7, 79), (7, 81), (8, 1), (8, 13), (8, 20), (8, 41), (8, 44), (8, 66), (8, 79), (11, 1), (11, 13), (11, 19), (11, 20), (11, 41), (11, 44), (11, 66), (11, 79), (12, 1), (12, 20), (12, 44), (12, 66), (12, 79), (14, 1), (14, 13), (14, 19), (14, 20), (14, 23), (14, 41), (14, 44), (14, 66), (14, 79), (15, 1), (15, 13), (15, 20), (15, 41), (15, 44), (15, 66), (15, 79), (16, 1), (16, 20), (16, 44), (16, 66), (16, 79), (17, 1), (17, 13), (17, 20), (17, 41), (17, 44), (17, 66), (17, 79), (18, 1), (18, 20), (18, 44), (18, 66), (18, 79), (22, 1), (22, 13), (22, 20), (22, 44), (22, 66), (22, 79), (24, 1), (24, 9), (24, 13), (24, 19), (24, 20), (24, 23), (24, 32), (24, 36), (24, 39), (24, 41), (24, 42), (24, 43), (24, 44), (24, 46), (24, 48), (24, 66), (24, 73), (24, 79), (24, 81), (27, 1), (27, 13), (27, 19), (27, 20), (27, 23), (27, 41), (27, 44), (27, 66), (27, 79), (31, 20), (34, 1), (34, 13), (34, 19), (34, 20), (34, 41), (34, 44), (34, 66), (34, 79), (45, 1), (45, 13), (45, 20), (45, 41), (45, 44), (45, 66), (45, 79), (47, 1), (47, 20), (47, 44), (47, 66), (50, 1), (50, 13), (50, 20), (50, 41), (50, 44), (50, 66), (50, 79), (53, 1), (53, 9), (53, 13), (53, 19), (53, 20), (53, 23), (53, 32), (53, 36), (53, 39), (53, 41), (53, 42), (53, 43), (53, 44), (53, 46), (53, 48), (53, 51), (53, 66), (53, 73), (53, 79), (53, 81), (59, 1), (59, 20), (59, 44), (59, 66), (59, 79), (61, 20), (61, 44), (61, 66), (64, 66), (68, 44), (72, 1), (72, 20), (72, 66), (75, 1), (75, 20), (75, 44), (75, 66), (75, 79), (84, 20), (84, 66), (88, 1), (88, 13), (88, 19), (88, 20), (88, 23), (88, 36), (88, 39), (88, 41), (88, 44), (88, 66), (88, 73), (88, 79), (88, 81)]</t>
        </is>
      </c>
      <c r="N11" t="n">
        <v>6205</v>
      </c>
      <c r="O11" t="n">
        <v>0.5</v>
      </c>
      <c r="P11" t="n">
        <v>0.95</v>
      </c>
      <c r="Q11" t="n">
        <v>3</v>
      </c>
      <c r="R11" t="n">
        <v>10000</v>
      </c>
      <c r="S11" t="inlineStr">
        <is>
          <t>14/03/2024, 15:11:57</t>
        </is>
      </c>
      <c r="T11" s="3">
        <f>hyperlink("https://spiral.technion.ac.il/results/MTAwMDA3Ng==/10/GOResultsPROCESS","link")</f>
        <v/>
      </c>
      <c r="U11" t="inlineStr">
        <is>
          <t>['GO:0099003:vesicle-mediated transport in synapse (qval2.62E-7)', 'GO:0051649:establishment of localization in cell (qval2.44E-5)', 'GO:0023052:signaling (qval2.23E-5)', 'GO:0006810:transport (qval2.62E-5)', 'GO:0099537:trans-synaptic signaling (qval8.9E-5)', 'GO:0099536:synaptic signaling (qval9.8E-5)', 'GO:0051234:establishment of localization (qval1.18E-4)', 'GO:0098916:anterograde trans-synaptic signaling (qval1.17E-4)', 'GO:0007268:chemical synaptic transmission (qval1.04E-4)', 'GO:0007154:cell communication (qval1.32E-4)', 'GO:0051049:regulation of transport (qval1.31E-4)', 'GO:0017158:regulation of calcium ion-dependent exocytosis (qval1.34E-4)', 'GO:0007267:cell-cell signaling (qval2.11E-4)', 'GO:0045055:regulated exocytosis (qval2.14E-4)', 'GO:0050905:neuromuscular process (qval2.04E-4)', 'GO:0006887:exocytosis (qval1.93E-4)', 'GO:1903530:regulation of secretion by cell (qval2.33E-4)', 'GO:0050804:modulation of chemical synaptic transmission (qval3.84E-4)', 'GO:0051960:regulation of nervous system development (qval3.74E-4)', 'GO:0099177:regulation of trans-synaptic signaling (qval3.57E-4)', 'GO:0032940:secretion by cell (qval5.6E-4)', 'GO:0021702:cerebellar Purkinje cell differentiation (qval5.41E-4)', 'GO:0021533:cell differentiation in hindbrain (qval5.53E-4)', 'GO:0099643:signal release from synapse (qval7E-4)', 'GO:0051179:localization (qval6.98E-4)', 'GO:0046907:intracellular transport (qval7.59E-4)', 'GO:0023061:signal release (qval8.21E-4)', 'GO:0017157:regulation of exocytosis (qval1.02E-3)', 'GO:0051046:regulation of secretion (qval1.04E-3)', 'GO:0046903:secretion (qval1.07E-3)', 'GO:1903305:regulation of regulated secretory pathway (qval1.51E-3)', 'GO:0098870:action potential propagation (qval3.46E-3)', 'GO:0019227:neuronal action potential propagation (qval3.35E-3)', 'GO:0032879:regulation of localization (qval3.58E-3)', 'GO:0051640:organelle localization (qval3.61E-3)', 'GO:0042391:regulation of membrane potential (qval3.63E-3)', 'GO:0051648:vesicle localization (qval4.25E-3)', 'GO:0098693:regulation of synaptic vesicle cycle (qval4.4E-3)', 'GO:0006811:ion transport (qval4.44E-3)', 'GO:0098660:inorganic ion transmembrane transport (qval4.58E-3)', 'GO:0010970:transport along microtubule (qval5.22E-3)', 'GO:0099111:microtubule-based transport (qval5.41E-3)', 'GO:0045664:regulation of neuron differentiation (qval6.74E-3)', 'GO:0048488:synaptic vesicle endocytosis (qval6.6E-3)', 'GO:0140238:presynaptic endocytosis (qval6.45E-3)', 'GO:0007628:adult walking behavior (qval7.18E-3)', 'GO:0120035:regulation of plasma membrane bounded cell projection organization (qval7.5E-3)', 'GO:0072384:organelle transport along microtubule (qval7.56E-3)', 'GO:0097479:synaptic vesicle localization (qval7.41E-3)', 'GO:0051656:establishment of organelle localization (qval7.4E-3)', 'GO:0016192:vesicle-mediated transport (qval7.61E-3)', 'GO:0007214:gamma-aminobutyric acid signaling pathway (qval7.86E-3)', 'GO:0048812:neuron projection morphogenesis (qval7.8E-3)', 'GO:0090659:walking behavior (qval7.85E-3)', 'GO:0050767:regulation of neurogenesis (qval7.71E-3)', 'GO:0031344:regulation of cell projection organization (qval7.62E-3)', 'GO:0043269:regulation of ion transport (qval8.17E-3)', 'GO:0051650:establishment of vesicle localization (qval8.04E-3)', 'GO:0120039:plasma membrane bounded cell projection morphogenesis (qval8.86E-3)', 'GO:0098662:inorganic cation transmembrane transport (qval8.98E-3)', 'GO:0007254:JNK cascade (qval9.39E-3)', 'GO:2000300:regulation of synaptic vesicle exocytosis (qval9.43E-3)', 'GO:0046928:regulation of neurotransmitter secretion (qval9.46E-3)', 'GO:0006812:cation transport (qval9.59E-3)', 'GO:0048858:cell projection morphogenesis (qval1.01E-2)', 'GO:0017156:calcium ion regulated exocytosis (qval1.02E-2)', 'GO:1902803:regulation of synaptic vesicle transport (qval1.15E-2)', 'GO:0010975:regulation of neuron projection development (qval1.15E-2)', 'GO:0050808:synapse organization (qval1.2E-2)', 'GO:0030705:cytoskeleton-dependent intracellular transport (qval1.39E-2)', 'GO:0051588:regulation of neurotransmitter transport (qval1.58E-2)', 'GO:0023051:regulation of signaling (qval1.61E-2)', 'GO:0060627:regulation of vesicle-mediated transport (qval1.76E-2)', 'GO:0032990:cell part morphogenesis (qval1.94E-2)', 'GO:0098655:cation transmembrane transport (qval1.92E-2)', 'GO:0065008:regulation of biological quality (qval1.98E-2)', 'GO:0034765:regulation of ion transmembrane transport (qval2.02E-2)', 'GO:0001505:regulation of neurotransmitter levels (qval2.02E-2)', 'GO:0060284:regulation of cell development (qval2.11E-2)', 'GO:0007035:vacuolar acidification (qval2.27E-2)', 'GO:0050885:neuromuscular process controlling balance (qval2.27E-2)', 'GO:0051641:cellular localization (qval2.27E-2)', 'GO:0030001:metal ion transport (qval2.26E-2)', 'GO:0010646:regulation of cell communication (qval2.3E-2)', 'GO:0034220:ion transmembrane transport (qval2.33E-2)', 'GO:0048489:synaptic vesicle transport (qval2.34E-2)', 'GO:0097480:establishment of synaptic vesicle localization (qval2.31E-2)', 'GO:0050806:positive regulation of synaptic transmission (qval2.41E-2)', 'GO:0007626:locomotory behavior (qval2.4E-2)', 'GO:1904062:regulation of cation transmembrane transport (qval2.44E-2)', 'GO:0015672:monovalent inorganic cation transport (qval2.42E-2)', 'GO:0043270:positive regulation of ion transport (qval2.98E-2)', 'GO:0007017:microtubule-based process (qval3.35E-2)', 'GO:0006796:phosphate-containing compound metabolic process (qval3.41E-2)', 'GO:0051403:stress-activated MAPK cascade (qval3.38E-2)', 'GO:0046496:nicotinamide nucleotide metabolic process (qval3.36E-2)', 'GO:0046883:regulation of hormone secretion (qval3.57E-2)', 'GO:0070509:calcium ion import (qval3.65E-2)', 'GO:0051899:membrane depolarization (qval3.61E-2)', 'GO:0019362:pyridine nucleotide metabolic process (qval3.66E-2)', 'GO:0043624:cellular protein complex disassembly (qval3.93E-2)', 'GO:0007018:microtubule-based movement (qval3.92E-2)', 'GO:0006793:phosphorus metabolic process (qval4.03E-2)', 'GO:0006886:intracellular protein transport (qval4E-2)', 'GO:0051668:localization within membrane (qval4.05E-2)', 'GO:0030030:cell projection organization (qval4.1E-2)', 'GO:0008344:adult locomotory behavior (qval4.36E-2)', 'GO:0008088:axo-dendritic transport (qval4.53E-2)', 'GO:0072524:pyridine-containing compound metabolic process (qval4.54E-2)', 'GO:0032412:regulation of ion transmembrane transporter activity (qval4.62E-2)', 'GO:0050884:neuromuscular process controlling posture (qval5.33E-2)', 'GO:0010817:regulation of hormone levels (qval5.37E-2)', 'GO:0050801:ion homeostasis (qval5.65E-2)', 'GO:0022898:regulation of transmembrane transporter activity (qval6.19E-2)', 'GO:0006836:neurotransmitter transport (qval6.28E-2)', 'GO:0000165:MAPK cascade (qval6.69E-2)', 'GO:0023014:signal transduction by protein phosphorylation (qval6.64E-2)', 'GO:0006733:oxidoreduction coenzyme metabolic process (qval6.94E-2)', 'GO:0048878:chemical homeostasis (qval6.96E-2)', 'GO:2000649:regulation of sodium ion transmembrane transporter activity (qval7.04E-2)', 'GO:0051452:intracellular pH reduction (qval7.17E-2)', 'GO:0051952:regulation of amine transport (qval7.85E-2)', 'GO:0001508:action potential (qval7.87E-2)', 'GO:0032409:regulation of transporter activity (qval8.02E-2)', 'GO:0006090:pyruvate metabolic process (qval8E-2)', 'GO:0034762:regulation of transmembrane transport (qval8.15E-2)', 'GO:0098930:axonal transport (qval8.55E-2)', 'GO:0016079:synaptic vesicle exocytosis (qval8.64E-2)', 'GO:0051962:positive regulation of nervous system development (qval8.64E-2)', 'GO:0033194:response to hydroperoxide (qval9.15E-2)', 'GO:0098657:import into cell (qval9.38E-2)', 'GO:0045851:pH reduction (qval1.05E-1)', 'GO:0007412:axon target recognition (qval1.05E-1)']</t>
        </is>
      </c>
      <c r="V11" s="3">
        <f>hyperlink("https://spiral.technion.ac.il/results/MTAwMDA3Ng==/10/GOResultsFUNCTION","link")</f>
        <v/>
      </c>
      <c r="W11" t="inlineStr">
        <is>
          <t>['GO:0022890:inorganic cation transmembrane transporter activity (qval2.22E-4)', 'GO:0000149:SNARE binding (qval3.13E-4)', 'GO:0008324:cation transmembrane transporter activity (qval3.82E-4)', 'GO:0019829:cation-transporting ATPase activity (qval4.24E-4)', 'GO:0042625:ATPase coupled ion transmembrane transporter activity (qval3.39E-4)', 'GO:0022853:active ion transmembrane transporter activity (qval2.83E-4)', 'GO:0036442:proton-exporting ATPase activity (qval6.74E-4)', 'GO:0015318:inorganic molecular entity transmembrane transporter activity (qval1.03E-3)', 'GO:0015075:ion transmembrane transporter activity (qval9.84E-4)', 'GO:0015077:monovalent inorganic cation transmembrane transporter activity (qval1.97E-3)', 'GO:0005215:transporter activity (qval2.02E-3)', 'GO:0046961:proton-transporting ATPase activity, rotational mechanism (qval2.39E-3)', 'GO:0046873:metal ion transmembrane transporter activity (qval5.31E-3)', 'GO:0022857:transmembrane transporter activity (qval6.64E-3)', 'GO:0022839:ion gated channel activity (qval6.26E-3)', 'GO:0019901:protein kinase binding (qval6.44E-3)', 'GO:0008022:protein C-terminus binding (qval6.11E-3)', 'GO:0015662:ATPase activity, coupled to transmembrane movement of ions, phosphorylative mechanism (qval6.69E-3)', 'GO:0022836:gated channel activity (qval7.4E-3)', 'GO:0019905:syntaxin binding (qval7.08E-3)', 'GO:0044769:ATPase activity, coupled to transmembrane movement of ions, rotational mechanism (qval6.81E-3)', 'GO:0015085:calcium ion transmembrane transporter activity (qval6.65E-3)', 'GO:0042626:ATPase activity, coupled to transmembrane movement of substances (qval8.63E-3)', 'GO:0019900:kinase binding (qval8.6E-3)', 'GO:0043492:ATPase activity, coupled to movement of substances (qval9.75E-3)', 'GO:0015399:primary active transmembrane transporter activity (qval1E-2)', 'GO:0015405:P-P-bond-hydrolysis-driven transmembrane transporter activity (qval9.66E-3)', 'GO:0005216:ion channel activity (qval1.26E-2)', 'GO:0005261:cation channel activity (qval1.56E-2)', 'GO:0022838:substrate-specific channel activity (qval1.52E-2)', 'GO:0005509:calcium ion binding (qval1.57E-2)', 'GO:1990890:netrin receptor binding (qval2.18E-2)', 'GO:0097367:carbohydrate derivative binding (qval2.32E-2)', 'GO:0015078:proton transmembrane transporter activity (qval3.17E-2)', 'GO:0017075:syntaxin-1 binding (qval3.11E-2)', 'GO:0015267:channel activity (qval3.36E-2)', 'GO:0022803:passive transmembrane transporter activity (qval3.27E-2)', 'GO:0043168:anion binding (qval3.41E-2)', 'GO:0008553:proton-exporting ATPase activity, phosphorylative mechanism (qval3.38E-2)', 'GO:0016247:channel regulator activity (qval3.46E-2)', 'GO:0099626:voltage-gated calcium channel activity involved in regulation of presynaptic cytosolic calcium levels (qval4.25E-2)', 'GO:0099511:voltage-gated calcium channel activity involved in regulation of cytosolic calcium levels (qval4.15E-2)', 'GO:0005244:voltage-gated ion channel activity (qval5.15E-2)', 'GO:0022832:voltage-gated channel activity (qval5.03E-2)', 'GO:0005262:calcium channel activity (qval5.08E-2)', 'GO:0005515:protein binding (qval6E-2)', 'GO:0030276:clathrin binding (qval7.38E-2)']</t>
        </is>
      </c>
      <c r="X11" s="3">
        <f>hyperlink("https://spiral.technion.ac.il/results/MTAwMDA3Ng==/10/GOResultsCOMPONENT","link")</f>
        <v/>
      </c>
      <c r="Y11" t="inlineStr">
        <is>
          <t>['GO:0097458:neuron part (qval5.77E-20)', 'GO:0045202:synapse (qval3.04E-16)', 'GO:0044456:synapse part (qval1.18E-15)', 'GO:0043209:myelin sheath (qval1.64E-11)', 'GO:0042995:cell projection (qval1.46E-11)', 'GO:0043005:neuron projection (qval1E-10)', 'GO:0097060:synaptic membrane (qval4.97E-10)', 'GO:0033267:axon part (qval1.45E-9)', 'GO:0098978:glutamatergic synapse (qval3.65E-9)', 'GO:0120038:plasma membrane bounded cell projection part (qval3.76E-9)', 'GO:0044463:cell projection part (qval3.42E-9)', 'GO:0120025:plasma membrane bounded cell projection (qval6.92E-9)', 'GO:0044297:cell body (qval6.16E-8)', 'GO:0016020:membrane (qval1.2E-7)', 'GO:0043025:neuronal cell body (qval7.43E-7)', 'GO:0098793:presynapse (qval1.12E-6)', 'GO:0030054:cell junction (qval1.07E-6)', 'GO:0044444:cytoplasmic part (qval1.26E-6)', 'GO:0099699:integral component of synaptic membrane (qval1.42E-6)', 'GO:0030425:dendrite (qval3.21E-6)', 'GO:0099240:intrinsic component of synaptic membrane (qval3.95E-6)', 'GO:0098982:GABA-ergic synapse (qval5.6E-6)', 'GO:0099060:integral component of postsynaptic specialization membrane (qval4.83E-5)', 'GO:0070382:exocytic vesicle (qval6.64E-5)', 'GO:0098948:intrinsic component of postsynaptic specialization membrane (qval6.95E-5)', 'GO:0099503:secretory vesicle (qval6.81E-5)', 'GO:0099055:integral component of postsynaptic membrane (qval6.88E-5)', 'GO:0098796:membrane protein complex (qval6.79E-5)', 'GO:0005886:plasma membrane (qval6.75E-5)', 'GO:0008021:synaptic vesicle (qval7.52E-5)', 'GO:1990351:transporter complex (qval9.92E-5)', 'GO:0098936:intrinsic component of postsynaptic membrane (qval9.65E-5)', 'GO:0098590:plasma membrane region (qval9.75E-5)', 'GO:0031982:vesicle (qval1.5E-4)', 'GO:1902495:transmembrane transporter complex (qval2.43E-4)', 'GO:0099572:postsynaptic specialization (qval3.14E-4)', 'GO:0030133:transport vesicle (qval5.13E-4)', 'GO:0045211:postsynaptic membrane (qval5.83E-4)', 'GO:0031410:cytoplasmic vesicle (qval6.32E-4)', 'GO:0097708:intracellular vesicle (qval6.81E-4)', 'GO:0014069:postsynaptic density (qval9.82E-4)', 'GO:0099061:integral component of postsynaptic density membrane (qval1.09E-3)', 'GO:0030424:axon (qval1.27E-3)', 'GO:0016471:vacuolar proton-transporting V-type ATPase complex (qval1.26E-3)', 'GO:0042734:presynaptic membrane (qval1.35E-3)', 'GO:0099146:intrinsic component of postsynaptic density membrane (qval1.58E-3)', 'GO:0034702:ion channel complex (qval2.12E-3)', 'GO:0033176:proton-transporting V-type ATPase complex (qval2.52E-3)', 'GO:0044425:membrane part (qval3.54E-3)', 'GO:0044445:cytosolic part (qval3.51E-3)', 'GO:0030426:growth cone (qval4.61E-3)', 'GO:0032590:dendrite membrane (qval4.92E-3)', 'GO:0097470:ribbon synapse (qval5.25E-3)', 'GO:0033179:proton-transporting V-type ATPase, V0 domain (qval5.43E-3)', 'GO:0030427:site of polarized growth (qval5.54E-3)', 'GO:0099523:presynaptic cytosol (qval5.95E-3)', 'GO:0098684:photoreceptor ribbon synapse (qval9.92E-3)', 'GO:0034703:cation channel complex (qval1.08E-2)', 'GO:0005829:cytosol (qval1.09E-2)', 'GO:0044306:neuron projection terminus (qval1.2E-2)', 'GO:0016469:proton-transporting two-sector ATPase complex (qval1.38E-2)', 'GO:0098685:Schaffer collateral - CA1 synapse (qval1.5E-2)', 'GO:0098839:postsynaptic density membrane (qval1.53E-2)', 'GO:0099634:postsynaptic specialization membrane (qval1.71E-2)', 'GO:0044459:plasma membrane part (qval1.96E-2)', 'GO:0044464:cell part (qval1.94E-2)', 'GO:0014704:intercalated disc (qval2.22E-2)', 'GO:0043195:terminal bouton (qval2.3E-2)', 'GO:0033177:proton-transporting two-sector ATPase complex, proton-transporting domain (qval2.66E-2)', 'GO:0031226:intrinsic component of plasma membrane (qval2.74E-2)']</t>
        </is>
      </c>
    </row>
    <row r="12">
      <c r="A12" s="1" t="n">
        <v>11</v>
      </c>
      <c r="B12" t="n">
        <v>18351</v>
      </c>
      <c r="C12" t="n">
        <v>5043</v>
      </c>
      <c r="D12" t="n">
        <v>89</v>
      </c>
      <c r="E12" t="n">
        <v>7832</v>
      </c>
      <c r="F12" t="n">
        <v>402</v>
      </c>
      <c r="G12" t="n">
        <v>3020</v>
      </c>
      <c r="H12" t="n">
        <v>40</v>
      </c>
      <c r="I12" t="n">
        <v>253</v>
      </c>
      <c r="J12" s="2" t="n">
        <v>-1862</v>
      </c>
      <c r="K12" t="n">
        <v>0.358</v>
      </c>
      <c r="L12" t="inlineStr">
        <is>
          <t>2310061I04Rik,2610507B11Rik,9530068E07Rik,AW549877,Abat,Abca7,Abcd3,Abhd3,Acly,Aco2,Acot7,Acsbg1,Acsf3,Acyp2,Adgrf5,Agpat5,Ahsa1,Aifm1,Aldoc,Ampd3,Ank1,Ankrd24,Ap1b1,Apln,Aplp2,Arcn1,Arl2,Arl3,Arpin,Aspscr1,Asrgl1,Atp11c,Atp5b,Atp5e,Atp5j,Atp5k,Atp5l,Atp5o,Atp8a2,Auh,BC035947,Babam1,Bcap31,Bcat1,Bdh1,Bhlhe41,Braf,Bsg,Btbd17,Capn2,Cbx4,Ccdc136,Ccdc141,Ccdc190,Cd81,Cdc37l1,Cdc42ep4,Cend1,Cept1,Cerk,Chchd1,Chchd10,Chga,Chordc1,Ciao1,Cited2,Ckb,Clasp2,Clpx,Clta,Cltb,Cltc,Cog4,Cog6,Commd9,Copa,Cops2,Cops9,Cox16,Cox5b,Cox7a1,Cox7a2,Cox7b,Cpsf3,Cs,Ctr9,Ctsl,Cyc1,Dctn1,Ddhd1,Ddit4,Denr,Dexi,Dhrs1,Dhrs13,Dnajb9,Dnajc15,Dynlt3,Ece2,Eef1d,Efr3b,Eif2b4,Eif2s2,Eif3f,Eif3k,Eif5a2,Eml3,Enah,Endog,Enpp5,Epb41l3,Epn3,Eprs,Etnk1,Etnppl,Fabp5,Fads6,Fah,Fam189a2,Fam20c,Fam210b,Fam222a,Fbxo44,Fbxo9,Fchsd2,Fem1c,Fez2,Fh1,Fign,Fitm2,Fkbp4,Fn3krp,Fnbp1,Fndc5,Fnta,Frmd4a,Fundc1,Fundc2,Gabarapl2,Gas2,Gdpd1,Gemin7,Ghitm,Glrx5,Gm19345,Gpld1,Gpr108,Gpr137,Grsf1,Gss,Gtf2i,H2afy,Haghl,Hccs,Hdac5,Hdhd2,Hint2,Hpf1,Hsd17b12,Hsd17b4,Hsp90aa1,Hspa4l,Hspa9,Hspd1,Iah1,Ick,Idh3a,Idnk,Iffo1,Igip,Irs2,Isca2,Itgb1bp1,Kansl3,Kbtbd3,Kcnh2,Kcnj10,Kctd9,Kif3c,Klhl11,Klhl20,Kndc1,Kyat1,Lamtor2,Leng1,Lgals8,Lgmn,Lhfpl3,Limk2,Lin52,Lrig1,Lrrc8a,Lynx1,Macf1,Manf,Map7d2,March2,Mccc1,Mdga2,Mfn1,Miga2,Mob4,Mocs2,Mpnd,Mpp6,Mreg,Mrs2,Msrb1,Mt2,Mt3,Mtfr1,Mthfd2,Mtmr11,Mtx2,Mzt2,Naa38,Naca,Nceh1,Ndrg2,Ndufa13,Ndufa2,Ndufa8,Ndufab1,Ndufaf1,Ndufb10,Ndufb6,Ndufb7,Ndufb8,Ndufb9,Ndufc2,Ndufs7,Ndufs8,Ndufv2,Ndufv3,Nefh,Nemf,Nfs1,Nipal2,Nipsnap2,Nkd1,Npepps,Nphp3,Nrip2,Nsg1,Ntsr2,Nudcd1,Nudt12,Nxt2,Oaz2,Ogdh,Pafah1b2,Pag1,Paics,Paip2,Pakap,Paqr8,Pcbd2,Pcbp2,Pccb,Pcdhgc4,Pcp4l1,Pcyt2,Peg3,Pepd,Pfkm,Pgam1,Phka1,Pigv,Pin4,Pitpna,Pla2g7,Plcd4,Plekha6,Plekhm2,Plod1,Polr1e,Ppfia4,Ppp1r15b,Pptc7,Psmb4,Psmc6,Psmd12,Ptdss2,Ptpa,Ptpn11,Pttg1,Rab11fip5,Rab14,Rab18,Rab4a,Rab7,Rap1gap,Rcan2,Rdx,Ret,Ring1,Rit2,Rmi1,Rnf11,Rnf123,Rnf152,Ro60,Romo1,Rsrc1,Rufy3,Rwdd4a,Sar1b,Sars,Sash1,Scaf11,Scn1a,Sec11c,Selenof,Selenom,Selenot,Sem1,Sema4g,Serpine2,Sf3b6,Sfxn5,Sgpp2,Shisal1,Sik3,Sirt2,Slc16a1,Slc25a25,Slc25a39,Slc38a1,Slc39a12,Slc4a2,Slc4a4,Slc6a11,Slc6a9,Slc8a3,Smdt1,Smox,Sncaip,Snx17,Snx19,Snx29,Snx8,Sod1,Sparc,Spock3,Srgap2,Srpr,Stip1,Stmn3,Stoml2,Sv2a,Tbcd,Timm10,Timp3,Timp4,Tm9sf3,Tmc7,Tmem117,Tmem127,Tmem184c,Tmem229a,Tmem229b,Tnrc6a,Tom1,Trappc3,Trim67,Trip11,Trnt1,Trpm2,Tsc22d3,Tsn,Tspan3,Tspyl4,Tstd3,Ttbk2,Ttc39a,Ttll5,Txn1,Txnrd1,Ubc,Ube2d3,Ubqln1,Ubr4,Ubxn2a,Unkl,Uqcr10,Uqcrb,Uqcrc1,Uqcrc2,Usp8,Vezf1,Vps13d,Vps29,Vwa8,Wdr37,Wdr83,Wwp1,Yars,Zcchc7,Zfhx3,Zfhx4,Zfp91,Zscan26</t>
        </is>
      </c>
      <c r="M12" t="inlineStr">
        <is>
          <t>[(6, 1), (6, 13), (6, 20), (6, 23), (6, 26), (6, 33), (6, 41), (6, 44), (6, 48), (6, 66), (6, 78), (6, 79), (9, 1), (9, 13), (9, 20), (9, 23), (9, 26), (9, 33), (9, 41), (9, 44), (9, 48), (9, 66), (9, 78), (9, 79), (10, 1), (10, 13), (10, 20), (10, 23), (10, 26), (10, 33), (10, 41), (10, 44), (10, 48), (10, 66), (10, 78), (10, 79), (21, 1), (21, 13), (21, 20), (21, 23), (21, 26), (21, 33), (21, 41), (21, 44), (21, 48), (21, 66), (21, 78), (21, 79), (25, 1), (25, 13), (25, 20), (25, 23), (25, 26), (25, 33), (25, 41), (25, 44), (25, 48), (25, 78), (25, 79), (30, 1), (30, 13), (30, 20), (30, 23), (30, 26), (30, 33), (30, 41), (30, 44), (30, 48), (30, 66), (30, 78), (30, 79), (38, 1), (38, 13), (38, 20), (38, 23), (38, 26), (38, 33), (38, 41), (38, 44), (38, 48), (38, 66), (38, 78), (38, 79), (39, 1), (39, 13), (39, 20), (39, 23), (39, 33), (39, 41), (39, 44), (39, 48), (39, 79), (40, 1), (40, 13), (40, 20), (40, 23), (40, 26), (40, 33), (40, 41), (40, 44), (40, 48), (40, 66), (40, 78), (40, 79), (42, 1), (42, 20), (42, 79), (43, 1), (43, 13), (43, 20), (43, 33), (43, 41), (43, 44), (43, 48), (43, 79), (46, 1), (46, 13), (46, 20), (46, 33), (46, 41), (46, 44), (46, 48), (46, 78), (46, 79), (51, 1), (51, 13), (51, 20), (51, 44), (51, 79), (52, 1), (52, 13), (52, 20), (52, 23), (52, 26), (52, 33), (52, 41), (52, 44), (52, 48), (52, 66), (52, 78), (52, 79), (57, 1), (57, 13), (57, 20), (57, 23), (57, 26), (57, 33), (57, 41), (57, 44), (57, 48), (57, 66), (57, 78), (57, 79), (58, 1), (58, 13), (58, 20), (58, 23), (58, 26), (58, 33), (58, 41), (58, 44), (58, 48), (58, 66), (58, 78), (58, 79), (59, 20), (59, 79), (62, 1), (62, 13), (62, 20), (62, 23), (62, 26), (62, 33), (62, 41), (62, 44), (62, 48), (62, 66), (62, 78), (62, 79), (63, 20), (67, 20), (68, 1), (68, 13), (68, 20), (68, 26), (68, 33), (68, 41), (68, 44), (68, 48), (68, 79), (69, 1), (69, 13), (69, 20), (69, 23), (69, 26), (69, 33), (69, 41), (69, 44), (69, 48), (69, 66), (69, 78), (69, 79), (73, 13), (73, 20), (73, 44), (73, 79), (76, 1), (76, 13), (76, 20), (76, 26), (76, 33), (76, 41), (76, 44), (76, 48), (76, 79), (80, 1), (80, 13), (80, 20), (80, 23), (80, 26), (80, 33), (80, 41), (80, 44), (80, 48), (80, 66), (80, 78), (80, 79), (81, 20), (81, 79), (82, 1), (82, 13), (82, 20), (82, 23), (82, 26), (82, 33), (82, 41), (82, 44), (82, 48), (82, 66), (82, 78), (82, 79), (86, 1), (86, 13), (86, 20), (86, 23), (86, 26), (86, 33), (86, 41), (86, 44), (86, 48), (86, 66), (86, 78), (86, 79)]</t>
        </is>
      </c>
      <c r="N12" t="n">
        <v>3547</v>
      </c>
      <c r="O12" t="n">
        <v>0.5</v>
      </c>
      <c r="P12" t="n">
        <v>0.95</v>
      </c>
      <c r="Q12" t="n">
        <v>3</v>
      </c>
      <c r="R12" t="n">
        <v>10000</v>
      </c>
      <c r="S12" t="inlineStr">
        <is>
          <t>14/03/2024, 15:12:49</t>
        </is>
      </c>
      <c r="T12" s="3">
        <f>hyperlink("https://spiral.technion.ac.il/results/MTAwMDA3Ng==/11/GOResultsPROCESS","link")</f>
        <v/>
      </c>
      <c r="U12" t="inlineStr">
        <is>
          <t>['GO:0006091:generation of precursor metabolites and energy (qval6.35E-12)', 'GO:0032981:mitochondrial respiratory chain complex I assembly (qval4.15E-10)', 'GO:0010257:NADH dehydrogenase complex assembly (qval2.76E-10)', 'GO:0022904:respiratory electron transport chain (qval1.03E-8)', 'GO:0044237:cellular metabolic process (qval1.5E-8)', 'GO:0008152:metabolic process (qval1.51E-8)', 'GO:0022900:electron transport chain (qval1.88E-8)', 'GO:0033108:mitochondrial respiratory chain complex assembly (qval2.34E-8)', 'GO:0046034:ATP metabolic process (qval7.42E-8)', 'GO:0009205:purine ribonucleoside triphosphate metabolic process (qval2.27E-7)', 'GO:0009199:ribonucleoside triphosphate metabolic process (qval3.15E-7)', 'GO:0009144:purine nucleoside triphosphate metabolic process (qval3.8E-7)', 'GO:0019637:organophosphate metabolic process (qval4.92E-7)', 'GO:0006120:mitochondrial electron transport, NADH to ubiquinone (qval6.85E-7)', 'GO:0009167:purine ribonucleoside monophosphate metabolic process (qval7.61E-7)', 'GO:0009126:purine nucleoside monophosphate metabolic process (qval8.1E-7)', 'GO:1990542:mitochondrial transmembrane transport (qval8.75E-7)', 'GO:0009141:nucleoside triphosphate metabolic process (qval1.33E-6)', 'GO:0055114:oxidation-reduction process (qval1.49E-6)', 'GO:0009161:ribonucleoside monophosphate metabolic process (qval2.41E-6)', 'GO:0006839:mitochondrial transport (qval2.37E-6)', 'GO:0015986:ATP synthesis coupled proton transport (qval2.77E-6)', 'GO:0015985:energy coupled proton transport, down electrochemical gradient (qval2.65E-6)', 'GO:0009123:nucleoside monophosphate metabolic process (qval4.84E-6)', 'GO:0009150:purine ribonucleotide metabolic process (qval6.25E-6)', 'GO:0006119:oxidative phosphorylation (qval8.44E-6)', 'GO:0009127:purine nucleoside monophosphate biosynthetic process (qval1.28E-5)', 'GO:0009168:purine ribonucleoside monophosphate biosynthetic process (qval1.23E-5)', 'GO:0006163:purine nucleotide metabolic process (qval1.34E-5)', 'GO:0009259:ribonucleotide metabolic process (qval1.81E-5)', 'GO:0009156:ribonucleoside monophosphate biosynthetic process (qval2.04E-5)', 'GO:0009117:nucleotide metabolic process (qval2.14E-5)', 'GO:0006753:nucleoside phosphate metabolic process (qval3.03E-5)', 'GO:0006754:ATP biosynthetic process (qval3.41E-5)', 'GO:0009124:nucleoside monophosphate biosynthetic process (qval3.67E-5)', 'GO:0019693:ribose phosphate metabolic process (qval3.69E-5)', 'GO:0034622:cellular protein-containing complex assembly (qval5.22E-5)', 'GO:1901566:organonitrogen compound biosynthetic process (qval5.25E-5)', 'GO:1901564:organonitrogen compound metabolic process (qval5.88E-5)', 'GO:0017144:drug metabolic process (qval6.23E-5)', 'GO:0072521:purine-containing compound metabolic process (qval7.09E-5)', 'GO:0009987:cellular process (qval1.13E-4)', 'GO:0090407:organophosphate biosynthetic process (qval1.12E-4)', 'GO:0009152:purine ribonucleotide biosynthetic process (qval1.09E-4)', 'GO:0009206:purine ribonucleoside triphosphate biosynthetic process (qval1.15E-4)', 'GO:0009145:purine nucleoside triphosphate biosynthetic process (qval1.3E-4)', 'GO:0009201:ribonucleoside triphosphate biosynthetic process (qval1.71E-4)', 'GO:0009056:catabolic process (qval1.86E-4)', 'GO:0042776:mitochondrial ATP synthesis coupled proton transport (qval1.97E-4)', 'GO:0009260:ribonucleotide biosynthetic process (qval2.24E-4)', 'GO:0071704:organic substance metabolic process (qval2.28E-4)', 'GO:0006164:purine nucleotide biosynthetic process (qval2.36E-4)', 'GO:0055086:nucleobase-containing small molecule metabolic process (qval2.41E-4)', 'GO:0046390:ribose phosphate biosynthetic process (qval3.51E-4)', 'GO:0072522:purine-containing compound biosynthetic process (qval3.76E-4)', 'GO:0009142:nucleoside triphosphate biosynthetic process (qval5.46E-4)', 'GO:1901575:organic substance catabolic process (qval6.16E-4)', 'GO:0007005:mitochondrion organization (qval6.2E-4)', 'GO:0051649:establishment of localization in cell (qval6.34E-4)', 'GO:0044281:small molecule metabolic process (qval9.99E-4)', 'GO:0044248:cellular catabolic process (qval1.06E-3)', 'GO:0051179:localization (qval1.07E-3)', 'GO:0006796:phosphate-containing compound metabolic process (qval1.18E-3)', 'GO:0006793:phosphorus metabolic process (qval1.78E-3)', 'GO:0046907:intracellular transport (qval2.55E-3)', 'GO:0051234:establishment of localization (qval2.61E-3)', 'GO:0065003:protein-containing complex assembly (qval2.59E-3)', 'GO:0045333:cellular respiration (qval3.38E-3)', 'GO:0006122:mitochondrial electron transport, ubiquinol to cytochrome c (qval3.52E-3)', 'GO:0044249:cellular biosynthetic process (qval3.58E-3)', 'GO:0051186:cofactor metabolic process (qval3.55E-3)', 'GO:0009165:nucleotide biosynthetic process (qval3.55E-3)', 'GO:1901576:organic substance biosynthetic process (qval3.66E-3)', 'GO:0009060:aerobic respiration (qval3.86E-3)', 'GO:1901293:nucleoside phosphate biosynthetic process (qval4.98E-3)', 'GO:0051641:cellular localization (qval4.94E-3)', 'GO:0048268:clathrin coat assembly (qval5.3E-3)', 'GO:0009058:biosynthetic process (qval5.25E-3)', 'GO:1902600:proton transmembrane transport (qval5.37E-3)', 'GO:0043933:protein-containing complex subunit organization (qval6.06E-3)', 'GO:0006810:transport (qval6.63E-3)', 'GO:0044238:primary metabolic process (qval7.36E-3)', 'GO:0022607:cellular component assembly (qval8.09E-3)', 'GO:0072655:establishment of protein localization to mitochondrion (qval8.51E-3)', 'GO:0016226:iron-sulfur cluster assembly (qval8.7E-3)', 'GO:0031163:metallo-sulfur cluster assembly (qval8.6E-3)', 'GO:0015980:energy derivation by oxidation of organic compounds (qval8.93E-3)', 'GO:0006101:citrate metabolic process (qval1.14E-2)', 'GO:0043603:cellular amide metabolic process (qval1.36E-2)', 'GO:0044271:cellular nitrogen compound biosynthetic process (qval1.41E-2)', 'GO:0070585:protein localization to mitochondrion (qval1.59E-2)', 'GO:0006807:nitrogen compound metabolic process (qval1.58E-2)', 'GO:0090151:establishment of protein localization to mitochondrial membrane (qval1.72E-2)', 'GO:0006629:lipid metabolic process (qval1.94E-2)', 'GO:0016043:cellular component organization (qval1.95E-2)', 'GO:0072350:tricarboxylic acid metabolic process (qval2.09E-2)', 'GO:0044743:protein transmembrane import into intracellular organelle (qval2.06E-2)', 'GO:0006886:intracellular protein transport (qval2.13E-2)', 'GO:0051188:cofactor biosynthetic process (qval2.41E-2)', 'GO:0072330:monocarboxylic acid biosynthetic process (qval2.67E-2)', 'GO:0048193:Golgi vesicle transport (qval2.65E-2)', 'GO:0045184:establishment of protein localization (qval3.01E-2)', 'GO:0098662:inorganic cation transmembrane transport (qval3.16E-2)', 'GO:0015672:monovalent inorganic cation transport (qval3.23E-2)', 'GO:1901565:organonitrogen compound catabolic process (qval3.23E-2)', 'GO:0006732:coenzyme metabolic process (qval3.38E-2)', 'GO:0071840:cellular component organization or biogenesis (qval3.36E-2)', 'GO:0016042:lipid catabolic process (qval3.62E-2)', 'GO:0015031:protein transport (qval3.61E-2)', 'GO:0009166:nucleotide catabolic process (qval4.74E-2)', 'GO:0018130:heterocycle biosynthetic process (qval4.73E-2)', 'GO:0045039:protein import into mitochondrial inner membrane (qval4.92E-2)', 'GO:0072329:monocarboxylic acid catabolic process (qval5.36E-2)', 'GO:1901135:carbohydrate derivative metabolic process (qval6.19E-2)', 'GO:0015833:peptide transport (qval6.24E-2)', 'GO:0031110:regulation of microtubule polymerization or depolymerization (qval6.89E-2)', 'GO:0055085:transmembrane transport (qval7.28E-2)', 'GO:0006099:tricarboxylic acid cycle (qval7.35E-2)', 'GO:0071702:organic substance transport (qval7.54E-2)', 'GO:0098655:cation transmembrane transport (qval8.13E-2)', 'GO:0051603:proteolysis involved in cellular protein catabolic process (qval8.59E-2)', 'GO:1901292:nucleoside phosphate catabolic process (qval8.74E-2)', 'GO:0042886:amide transport (qval9.06E-2)', 'GO:0031113:regulation of microtubule polymerization (qval9.09E-2)', 'GO:0006646:phosphatidylethanolamine biosynthetic process (qval1.02E-1)', 'GO:0006518:peptide metabolic process (qval1.05E-1)', 'GO:0072657:protein localization to membrane (qval1.07E-1)', 'GO:0065002:intracellular protein transmembrane transport (qval1.09E-1)']</t>
        </is>
      </c>
      <c r="V12" s="3">
        <f>hyperlink("https://spiral.technion.ac.il/results/MTAwMDA3Ng==/11/GOResultsFUNCTION","link")</f>
        <v/>
      </c>
      <c r="W12" t="inlineStr">
        <is>
          <t>['GO:0008137:NADH dehydrogenase (ubiquinone) activity (qval4.26E-7)', 'GO:0050136:NADH dehydrogenase (quinone) activity (qval2.13E-7)', 'GO:0003954:NADH dehydrogenase activity (qval2.53E-7)', 'GO:0003824:catalytic activity (qval3.61E-6)', 'GO:0016655:oxidoreductase activity, acting on NAD(P)H, quinone or similar compound as acceptor (qval1.06E-5)', 'GO:0016651:oxidoreductase activity, acting on NAD(P)H (qval3.18E-5)', 'GO:0046933:proton-transporting ATP synthase activity, rotational mechanism (qval7.96E-4)', 'GO:0051536:iron-sulfur cluster binding (qval3.37E-2)', 'GO:0051540:metal cluster binding (qval2.99E-2)', 'GO:0016491:oxidoreductase activity (qval5.21E-2)', 'GO:0031072:heat shock protein binding (qval6.55E-2)', 'GO:0051087:chaperone binding (qval1.01E-1)', 'GO:0030276:clathrin binding (qval1.02E-1)', 'GO:0016787:hydrolase activity (qval1.06E-1)', 'GO:0015078:proton transmembrane transporter activity (qval1.11E-1)', 'GO:0044769:ATPase activity, coupled to transmembrane movement of ions, rotational mechanism (qval1.36E-1)', 'GO:0015077:monovalent inorganic cation transmembrane transporter activity (qval1.33E-1)', 'GO:0016817:hydrolase activity, acting on acid anhydrides (qval1.46E-1)', 'GO:0016818:hydrolase activity, acting on acid anhydrides, in phosphorus-containing anhydrides (qval1.38E-1)', 'GO:0043168:anion binding (qval1.57E-1)', 'GO:0008135:translation factor activity, RNA binding (qval1.84E-1)', 'GO:0019003:GDP binding (qval1.91E-1)']</t>
        </is>
      </c>
      <c r="X12" s="3">
        <f>hyperlink("https://spiral.technion.ac.il/results/MTAwMDA3Ng==/11/GOResultsCOMPONENT","link")</f>
        <v/>
      </c>
      <c r="Y12" t="inlineStr">
        <is>
          <t>['GO:0005739:mitochondrion (qval2.18E-28)', 'GO:0044429:mitochondrial part (qval6.93E-27)', 'GO:0044455:mitochondrial membrane part (qval2.01E-25)', 'GO:0005743:mitochondrial inner membrane (qval2.17E-23)', 'GO:0098798:mitochondrial protein complex (qval2.39E-23)', 'GO:0098800:inner mitochondrial membrane protein complex (qval1.12E-22)', 'GO:0044444:cytoplasmic part (qval1.11E-22)', 'GO:0019866:organelle inner membrane (qval3.87E-22)', 'GO:0070469:respiratory chain (qval4.85E-22)', 'GO:0031966:mitochondrial membrane (qval4.25E-21)', 'GO:0098803:respiratory chain complex (qval5.68E-17)', 'GO:0031090:organelle membrane (qval1.43E-14)', 'GO:1990204:oxidoreductase complex (qval1.91E-13)', 'GO:0045271:respiratory chain complex I (qval1.25E-12)', 'GO:0005747:mitochondrial respiratory chain complex I (qval1.16E-12)', 'GO:0030964:NADH dehydrogenase complex (qval1.09E-12)', 'GO:0044424:intracellular part (qval7.56E-11)', 'GO:0043231:intracellular membrane-bounded organelle (qval1.24E-9)', 'GO:0043227:membrane-bounded organelle (qval2.45E-9)', 'GO:0044446:intracellular organelle part (qval1.7E-8)', 'GO:0043209:myelin sheath (qval1.98E-8)', 'GO:0043229:intracellular organelle (qval2.56E-8)', 'GO:0044422:organelle part (qval5.39E-8)', 'GO:0043226:organelle (qval1.41E-7)', 'GO:0098796:membrane protein complex (qval7.54E-7)', 'GO:0045259:proton-transporting ATP synthase complex (qval3.7E-6)', 'GO:0005753:mitochondrial proton-transporting ATP synthase complex (qval3.56E-6)', 'GO:0045275:respiratory chain complex III (qval7.52E-6)', 'GO:0005750:mitochondrial respiratory chain complex III (qval7.26E-6)', 'GO:0070013:intracellular organelle lumen (qval7.53E-6)', 'GO:0031974:membrane-enclosed lumen (qval7.72E-6)', 'GO:0043233:organelle lumen (qval7.48E-6)', 'GO:0044464:cell part (qval2.61E-5)', 'GO:0005746:mitochondrial respiratory chain (qval6.81E-5)', 'GO:0070069:cytochrome complex (qval2.67E-4)', 'GO:0016020:membrane (qval3.27E-4)', 'GO:0030120:vesicle coat (qval3.52E-4)', 'GO:0045263:proton-transporting ATP synthase complex, coupling factor F(o) (qval4.11E-4)', 'GO:0000276:mitochondrial proton-transporting ATP synthase complex, coupling factor F(o) (qval4.01E-4)', 'GO:0005759:mitochondrial matrix (qval8.82E-4)', 'GO:0005829:cytosol (qval1.04E-3)', 'GO:0030125:clathrin vesicle coat (qval1.29E-3)', 'GO:0016469:proton-transporting two-sector ATPase complex (qval1.64E-3)', 'GO:0044433:cytoplasmic vesicle part (qval1.66E-3)', 'GO:1902494:catalytic complex (qval1.77E-3)', 'GO:0030130:clathrin coat of trans-Golgi network vesicle (qval1.82E-3)', 'GO:0030117:membrane coat (qval1.92E-3)', 'GO:0005737:cytoplasm (qval2.97E-3)', 'GO:0005758:mitochondrial intermembrane space (qval4.17E-3)', 'GO:0045261:proton-transporting ATP synthase complex, catalytic core F(1) (qval8.1E-3)', 'GO:0098805:whole membrane (qval1.12E-2)', 'GO:0031970:organelle envelope lumen (qval1.16E-2)', 'GO:0032592:integral component of mitochondrial membrane (qval1.19E-2)', 'GO:0033177:proton-transporting two-sector ATPase complex, proton-transporting domain (qval1.28E-2)', 'GO:0098835:presynaptic endocytic zone membrane (qval1.27E-2)', 'GO:0098573:intrinsic component of mitochondrial membrane (qval1.39E-2)', 'GO:0030118:clathrin coat (qval1.56E-2)', 'GO:0099631:postsynaptic endocytic zone cytoplasmic component (qval1.65E-2)', 'GO:0030659:cytoplasmic vesicle membrane (qval1.72E-2)', 'GO:0097458:neuron part (qval1.72E-2)', 'GO:0005905:clathrin-coated pit (qval1.71E-2)', 'GO:0030132:clathrin coat of coated pit (qval1.77E-2)', 'GO:0031300:intrinsic component of organelle membrane (qval1.92E-2)', 'GO:0044297:cell body (qval2.08E-2)', 'GO:0032991:protein-containing complex (qval2.3E-2)', 'GO:0030904:retromer complex (qval2.6E-2)']</t>
        </is>
      </c>
    </row>
    <row r="13">
      <c r="A13" s="1" t="n">
        <v>12</v>
      </c>
      <c r="B13" t="n">
        <v>18351</v>
      </c>
      <c r="C13" t="n">
        <v>5043</v>
      </c>
      <c r="D13" t="n">
        <v>89</v>
      </c>
      <c r="E13" t="n">
        <v>7832</v>
      </c>
      <c r="F13" t="n">
        <v>101</v>
      </c>
      <c r="G13" t="n">
        <v>3433</v>
      </c>
      <c r="H13" t="n">
        <v>51</v>
      </c>
      <c r="I13" t="n">
        <v>317</v>
      </c>
      <c r="J13" s="2" t="n">
        <v>-28</v>
      </c>
      <c r="K13" t="n">
        <v>0.363</v>
      </c>
      <c r="L13" t="inlineStr">
        <is>
          <t>Acsbg1,Adgrf5,Afap1,Aldoc,Apbb2,Apln,Arpin,BC031181,Bcap31,Bhlhe41,Btbd17,Cadm4,Capn2,Ccdc190,Ccdc58,Cd81,Cdc37l1,Cdr2l,Chkb,Ckb,Clasp2,Clmn,Cnn3,Cntfr,Commd9,Cyp2j6,Ddhd1,Dhrs1,Edil3,Eif2s2,Epb41l3,Eprs,Fabp5,Fads6,Fam189a2,Fam222a,Fez2,Fgd3,Fhdc1,Gabarapl2,Gm2a,Hbegf,Hdac5,Heg1,Hs3st1,Hsd17b4,Ick,Il1rap,Ilk,Kndc1,Leng1,Lgmn,Lrrc8a,Mccc1,Mfn1,Msrb1,Ndrg2,Nkd1,Nr3c1,Nudt4,Nxt2,Orc2,Paics,Paqr8,Pcdh9,Ppp2ca,Prox1,Ptar1,Ptpn11,Rbm19,Rcan2,Rgs3,Rsrc1,Secisbp2l,Selenof,Selenom,Selenot,Sema6a,Serpine2,Sh3d19,Shroom3,Sik3,Slc25a39,Slc4a2,St3gal4,Stmn4,Synj2,Tbcd,Tmc7,Tmem229a,Tmem242,Tnrc6a,Tsc22d3,Tspan9,Ttll5,Ubc,Ubqln1,Vangl1,Yipf5,Zfp91,Zscan29</t>
        </is>
      </c>
      <c r="M13" t="inlineStr">
        <is>
          <t>[(5, 7), (5, 13), (5, 20), (5, 79), (6, 1), (6, 3), (6, 7), (6, 13), (6, 14), (6, 20), (6, 44), (6, 48), (6, 66), (6, 79), (9, 1), (9, 3), (9, 7), (9, 13), (9, 14), (9, 20), (9, 44), (9, 48), (9, 66), (9, 79), (10, 1), (10, 3), (10, 7), (10, 13), (10, 14), (10, 20), (10, 44), (10, 48), (10, 66), (10, 79), (19, 20), (21, 1), (21, 3), (21, 7), (21, 13), (21, 14), (21, 20), (21, 44), (21, 66), (21, 79), (25, 1), (25, 3), (25, 7), (25, 13), (25, 14), (25, 20), (25, 44), (25, 48), (25, 66), (25, 79), (30, 1), (30, 3), (30, 7), (30, 13), (30, 14), (30, 20), (30, 41), (30, 44), (30, 48), (30, 66), (30, 79), (31, 7), (31, 13), (31, 14), (31, 20), (31, 66), (35, 1), (35, 3), (35, 7), (35, 13), (35, 14), (35, 20), (35, 44), (35, 66), (35, 79), (38, 1), (38, 3), (38, 7), (38, 13), (38, 14), (38, 20), (38, 44), (38, 48), (38, 66), (38, 79), (39, 1), (39, 3), (39, 7), (39, 13), (39, 14), (39, 20), (39, 44), (39, 66), (39, 79), (40, 1), (40, 3), (40, 7), (40, 13), (40, 14), (40, 20), (40, 44), (40, 66), (40, 79), (42, 1), (42, 3), (42, 7), (42, 13), (42, 14), (42, 20), (42, 44), (42, 66), (43, 1), (43, 3), (43, 7), (43, 13), (43, 14), (43, 20), (43, 44), (43, 66), (43, 79), (46, 1), (46, 3), (46, 7), (46, 13), (46, 14), (46, 20), (46, 44), (46, 66), (46, 79), (51, 1), (51, 3), (51, 7), (51, 13), (51, 14), (51, 20), (51, 44), (51, 79), (52, 1), (52, 3), (52, 7), (52, 13), (52, 14), (52, 20), (52, 44), (52, 79), (56, 1), (56, 3), (56, 7), (56, 14), (56, 20), (56, 44), (57, 1), (57, 3), (57, 7), (57, 13), (57, 14), (57, 20), (57, 44), (57, 48), (57, 66), (57, 79), (58, 1), (58, 3), (58, 7), (58, 13), (58, 14), (58, 20), (58, 44), (58, 48), (58, 66), (58, 79), (59, 1), (59, 3), (59, 7), (59, 13), (59, 14), (59, 20), (59, 44), (59, 66), (59, 79), (62, 1), (62, 3), (62, 7), (62, 13), (62, 14), (62, 20), (62, 41), (62, 44), (62, 48), (62, 66), (62, 79), (63, 1), (63, 3), (63, 13), (63, 14), (63, 20), (63, 66), (65, 3), (65, 7), (67, 1), (67, 3), (67, 7), (67, 13), (67, 14), (67, 20), (67, 44), (67, 66), (67, 79), (68, 1), (68, 3), (68, 7), (68, 13), (68, 14), (68, 20), (68, 44), (68, 79), (69, 1), (69, 3), (69, 7), (69, 13), (69, 14), (69, 20), (69, 44), (69, 48), (69, 66), (69, 79), (70, 3), (72, 3), (72, 20), (73, 1), (73, 3), (73, 7), (73, 13), (73, 14), (73, 20), (73, 44), (73, 66), (73, 79), (76, 1), (76, 3), (76, 7), (76, 13), (76, 14), (76, 20), (76, 44), (76, 66), (76, 79), (77, 1), (77, 3), (77, 7), (77, 13), (77, 14), (77, 20), (77, 44), (77, 79), (80, 1), (80, 3), (80, 7), (80, 13), (80, 14), (80, 20), (80, 44), (80, 48), (80, 66), (80, 79), (81, 3), (81, 7), (81, 13), (81, 14), (81, 20), (81, 79), (82, 1), (82, 3), (82, 7), (82, 13), (82, 14), (82, 20), (82, 44), (82, 48), (82, 66), (82, 79), (84, 1), (84, 3), (84, 7), (84, 13), (84, 14), (84, 20), (84, 44), (84, 66), (84, 79), (85, 3), (85, 7), (85, 13), (85, 14), (85, 20), (86, 1), (86, 3), (86, 7), (86, 13), (86, 14), (86, 20), (86, 44), (86, 66), (86, 79), (87, 1), (87, 3), (87, 7), (87, 13), (87, 14), (87, 20), (87, 44), (87, 66), (87, 79)]</t>
        </is>
      </c>
      <c r="N13" t="n">
        <v>2266</v>
      </c>
      <c r="O13" t="n">
        <v>0.75</v>
      </c>
      <c r="P13" t="n">
        <v>0.9</v>
      </c>
      <c r="Q13" t="n">
        <v>3</v>
      </c>
      <c r="R13" t="n">
        <v>10000</v>
      </c>
      <c r="S13" t="inlineStr">
        <is>
          <t>14/03/2024, 15:13:09</t>
        </is>
      </c>
      <c r="T13" s="3">
        <f>hyperlink("https://spiral.technion.ac.il/results/MTAwMDA3Ng==/12/GOResultsPROCESS","link")</f>
        <v/>
      </c>
      <c r="U13" t="inlineStr">
        <is>
          <t>['GO:0040008:regulation of growth (qval1E0)', 'GO:0051153:regulation of striated muscle cell differentiation (qval1E0)', 'GO:1903071:positive regulation of ER-associated ubiquitin-dependent protein catabolic process (qval1E0)', 'GO:0001558:regulation of cell growth (qval1E0)', 'GO:1903069:regulation of ER-associated ubiquitin-dependent protein catabolic process (qval1E0)']</t>
        </is>
      </c>
      <c r="V13" s="3">
        <f>hyperlink("https://spiral.technion.ac.il/results/MTAwMDA3Ng==/12/GOResultsFUNCTION","link")</f>
        <v/>
      </c>
      <c r="W13" t="inlineStr">
        <is>
          <t>['GO:1990782:protein tyrosine kinase binding (qval9.51E-1)', 'GO:0008092:cytoskeletal protein binding (qval1E0)', 'GO:0043426:MRF binding (qval9.39E-1)']</t>
        </is>
      </c>
      <c r="X13" s="3">
        <f>hyperlink("https://spiral.technion.ac.il/results/MTAwMDA3Ng==/12/GOResultsCOMPONENT","link")</f>
        <v/>
      </c>
      <c r="Y13" t="inlineStr">
        <is>
          <t>NO TERMS</t>
        </is>
      </c>
    </row>
    <row r="14">
      <c r="A14" s="1" t="n">
        <v>13</v>
      </c>
      <c r="B14" t="n">
        <v>18351</v>
      </c>
      <c r="C14" t="n">
        <v>5043</v>
      </c>
      <c r="D14" t="n">
        <v>89</v>
      </c>
      <c r="E14" t="n">
        <v>7832</v>
      </c>
      <c r="F14" t="n">
        <v>748</v>
      </c>
      <c r="G14" t="n">
        <v>2491</v>
      </c>
      <c r="H14" t="n">
        <v>42</v>
      </c>
      <c r="I14" t="n">
        <v>282</v>
      </c>
      <c r="J14" s="2" t="n">
        <v>-4217</v>
      </c>
      <c r="K14" t="n">
        <v>0.365</v>
      </c>
      <c r="L14" t="inlineStr">
        <is>
          <t>1110008P14Rik,1700030J22Rik,2010300C02Rik,5330417C22Rik,6430548M08Rik,A830018L16Rik,Aak1,Abcc8,Abhd8,Abr,Ackr1,Acot3,Acsl4,Actl6b,Actr10,Adam11,Adar,Add2,Adgrb1,Adgrb2,Adgrl1,Adgrl3,Adrb1,Agap2,Agtpbp1,Ak5,Akap11,Akap7,Akt3,Amph,Ankrd33b,Ankrd34a,Ano3,Anxa11,Ap2a1,Ap2b1,Ap3m2,Aprt,Arf3,Arfgef3,Arhgap44,Arhgef17,Arhgef4,Arhgef9,Arl6ip5,Arpp21,Asic2,Astn1,Atcay,Atl1,Atp1b1,Atp2b2,Atp2b3,Atp5d,Atp6v0a1,Atp6v1b2,Atp6v1c1,Atp6v1d,Atp6v1e1,Atp6v1g2,Atp8a2,Atpif1,Atrnl1,Atxn1,Atxn7l3,B4galnt1,B4galnt4,B4galt5,Baalc,Baiap2,Basp1,Bcr,Begain,Bex2,Bex3,Bicdl1,Brsk1,Brsk2,Bsn,C1qtnf4,C2cd5,Cabp1,Cacna1a,Cacna1b,Cacna1d,Cacna1e,Cacna2d1,Cacnb1,Cacnb3,Cacng3,Cadm2,Cadm3,Cadps,Calcoco1,Calm1,Calm2,Caln1,Caly,Camk1d,Camk2a,Camk2b,Camk4,Camkk2,Camkv,Camta1,Cap2,Car10,Car15,Castor2,Cbarp,Cbfa2t3,Cby1,Ccdc149,Ccdc155,Ccdc85b,Cck,Cckbr,Ccsap,Cdk14,Cdk17,Cdk5r1,Cdk5r2,Cdk9,Celf1,Celf2,Celf3,Celf4,Celf5,Celsr2,Celsr3,Cep170b,Cers1,Chchd6,Chd5,Chgb,Chn1,Chpf2,Chrd,Chrm1,Chrm3,Chst1,Cinp,Clip1,Clstn1,Clstn3,Cnksr2,Cnnm1,Cntn1,Cntn4,Cntnap1,Col19a1,Cops7a,Coro1a,Creg2,Crmp1,Csrnp2,Csrnp3,Ctnnd2,Ctxn1,Cyfip2,Cyp46a1,Cyp4x1,D430041D05Rik,D630023F18Rik,Dact2,Dagla,Dapk1,Dbn1,Dcaf7,Dclk1,Ddx41,Dgke,Dgkz,Diras2,Dlat,Dlg2,Dlg3,Dlg4,Dlgap1,Dlgap2,Dlgap3,Dlgap4,Dlk2,Dmtn,Dmxl2,Dnajb5,Dnm1,Dock3,Dpp10,Dtd1,Dtx3,Dusp4,Dusp6,Dync1i1,Dynll2,Dyrk2,E2f1,Eef1a2,Efhd2,Egr1,Egr3,Egr4,Eid2,Eif4g3,Eipr1,Elfn2,Emx1,Enc1,Eno2,Ensa,Epb41l1,Ephx4,Epop,Erc2,Esrra,Etv5,Evl,Extl1,Fabp3,Fam126b,Fam131a,Fam155a,Fam171a2,Fam207a,Fam217b,Fam49a,Fam78b,Fam81a,Fbxl16,Fbxl2,Fbxo16,Fbxo31,Fbxo41,Fbxw7,Fcho1,Fgf12,Fhl2,Fhod3,Fkbp2,Fkbp3,Fkbp8,Flywch1,Fmnl1,Fosb,Frmpd4,Frrs1l,Fxyd7,Fzd3,G3bp2,Gabarapl1,Gabbr2,Gabra1,Gabra4,Gabrb2,Gabrb3,Gabrg2,Gal3st3,Galnt18,Gcc2,Gda,Gdap1l1,Ggt7,Gls,Gm1043,Gm42372,Gm42517,Gnb5,Gng3,Golga7b,Got1,Gpm6a,Gpr158,Gpr162,Gpr22,Gpr26,Gpr3,Gpr61,Gprin1,Grasp,Gria2,Gria3,Grik5,Grin1,Grin2b,Grina,Grk2,Grm5,Gucy1a2,Gucy1b1,H1fx,Habp4,Hcn1,Hectd4,Hecw1,Herc3,Hivep2,Hk1,Hlf,Homer1,Hpcal4,Hras,Hspa12a,Hsph1,Htr5a,Ica1,Ica1l,Icam5,Iffo2,Igfbp6,Inka2,Inpp4a,Iqsec2,Irf2bpl,Itpka,Jakmip2,Jazf1,Josd1,Jph3,Junb,Kalrn,Kcna4,Kcnab2,Kcnb1,Kcnc4,Kcnf1,Kcnh3,Kcnh7,Kcnj11,Kcnj3,Kcnj4,Kcnj9,Kcnk12,Kcnk4,Kcnma1,Kcnmb4,Kcnq2,Kcnq4,Kcnt1,Kcnv1,Kctd16,Kif5c,Kifap3,Kifc2,Klc2,Klf12,Kpna1,Krba1,Krt222,Ksr2,L1cam,L3mbtl1,Lancl2,Large1,Lasp1,Lgi1,Lhfpl4,Lin7a,Lin7b,Lingo1,Lmo4,Lmtk3,Lonrf2,Lpcat4,Lrfn5,Lrp11,Lrp3,Lrp8,Lrrc24,Lrrc3b,Lrrc73,Lrrtm3,Lrrtm4,Ltk,Lypla2,Lzts1,Madd,Mal2,Mansc1,Map2,Map2k1,Map3k12,Map3k5,Map3k9,Map9,Mapk1,Mapk10,Mapk11,Mapk8ip2,March6,Mark1,Mast1,Matk,Mcf2l,Mchr1,Mef2c,Mettl2,Mfsd4a,Mical2,Micu3,Mllt11,Mmd,Mmp17,Morf4l2,Mpped1,Mrtfa,Mrtfb,Mtcl1,Mthfr,Mtmr12,Mtpn,Muc3a,Myh10,Myo5a,Myt1l,Nab2,Nanos1,Nap1l2,Napb,Napg,Nat14,Nat8l,Nbea,Ncald,Ncan,Ndfip1,Ndrg3,Ndrg4,Ndst3,Ndufa9,Necap1,Nedd4l,Nefl,Negr1,Nell2,Neto2,Neurl1b,Neurod2,Nfkbid,Ngef,Nicn1,Nlgn2,Nlk,Nmnat2,Nol4,Nos1ap,Nova2,Noxred1,Npas2,Npas4,Nptn,Nptx1,Nptxr,Nr2f1,Nrcam,Nrg1,Nrgn,Nrn1,Nrxn1,Nrxn2,Nrxn3,Nsf,Nsg1,Nsg2,Ntm,Numbl,Nyap1,Nyap2,Ociad2,Olfm1,Olfm2,Osbp2,Otud3,Pacsin1,Pak6,Palm,Paqr9,Parp6,Pbx1,Pcbp3,Pcdh1,Pcdh7,Pcdhgc5,Pcgf2,Pclo,Pcmt1,Pcnx2,Pcsk2,Pde2a,Pdpk1,Pdxp,Pfkm,Pfkp,Pfn2,Pgm2l1,Phb2,Phf24,Phyhip,Pi4ka,Pianp,Pik3r2,Pip5k1c,Pitpnm2,Pitpnm3,Pja2,Pknox2,Pla2g4e,Plcb1,Plcl2,Pld3,Plekhb2,Plk2,Plppr2,Plppr4,Plppr5,Plxna2,Pnmal1,Porcn,Ppfia3,Ppm1l,Ppme1,Ppp1r9a,Ppp1r9b,Ppp3ca,Ppp3cb,Ppp3r1,Prkar1b,Prkcb,Prkce,Prmt8,Prr7,Prrt2,Prrt3,Psd,Psd3,Ptk2b,Ptms,Ptp4a3,Ptprn,Ptprn2,Ptprs,Purb,Rab11fip3,Rab15,Rab1a,Rab3a,Rab40b,Rab6b,Ralyl,Rap1gap2,Rasgef1a,Rasgrf1,Rbfox1,Rbfox2,Rbfox3,Rbm24,Rcc2,Rcor2,Reep1,Reep2,Rgl1,Rgs7,Rgs7bp,Rhobtb2,Rimbp2,Rims1,Rims4,Ripor1,Ripor2,Rmnd5b,Rnd1,Rnf112,Rnf157,Robo2,Rprml,Rpusd1,Rrp1,Rtn1,Rtn2,Rtn4r,Rtn4rl1,Rtn4rl2,Rusc1,Ryr2,Safb,Samd12,Scamp1,Scn1b,Scn2a,Scn2b,Scn8a,Scube1,Sema4f,Sema6b,Sept11,Sept3,Sept5,Serpini1,Sez6l,Sftpc,Sgip1,Sgsm3,Sh3gl2,Sh3rf3,Shank1,Shank2,Shank3,Shc2,Shisa7,Sipa1l1,Sirpa,Slc12a5,Slc17a7,Slc25a14,Slc2a3,Slc2a6,Slc30a3,Slc39a10,Slc4a10,Slc4a3,Slc6a15,Slc6a17,Slc7a4,Slc8a2,Slco4c1,Slitrk1,Smim13,Snap25,Snap47,Snap91,Snapc2,Snca,Sncb,Snhg11,Sod2,Sorbs2,Sorcs3,Sox5,Spata2l,Spock2,Spred2,Spred3,Sprn,Spryd3,Sptan1,Sptbn2,Sptbn4,Srrm3,Ss18l1,St3gal5,St8sia5,Stau2,Stk25,Stk32c,Stmn2,Strbp,Strip1,Strn4,Stub1,Stx1a,Stx1b,Stxbp1,Stxbp5,Stxbp5l,Suds3,Sult4a1,Susd4,Sv2b,Svop,Syn1,Syngap1,Syngr1,Synj1,Synpo,Syp,Syt1,Syt13,Syt16,Syt3,Syt4,Syt5,Syt7,Tacc2,Tbc1d30,Tbr1,Tceal5,Tef,Thy1,Tiam2,Tmem121b,Tmem132a,Tmem151b,Tmem179,Tmem191c,Tmem198,Tmem240,Tmem59l,Tmem63c,Tmem8b,Tnik,Trank1,Trim32,Trim37,Trim46,Trim9,Trmt44,Trpv2,Tspan13,Tspan7,Tspoap1,Tspyl5,Ttc19,Ttc3,Ttc7b,Ttc9b,Tuba4a,Tubg2,Tusc3,Ube2b,Ube2ql1,Ube4b,Ubtd2,Ugcg,Unc13a,Unc5a,Unc79,Unc80,Usp14,Usp28,Usp45,Vamp2,Vgf,Vipr1,Vmn2r87,Vopp1,Vstm2a,Wdr82,Yaf2,Ypel4,Ywhab,Ywhag,Ywhah,Zbtb18,Zc2hc1a,Zfp365,Zfyve28,Zmiz2,Znrf1,Zranb2</t>
        </is>
      </c>
      <c r="M14" t="inlineStr">
        <is>
          <t>[(2, 6), (2, 9), (2, 10), (2, 21), (2, 25), (2, 30), (2, 32), (2, 38), (2, 39), (2, 40), (2, 42), (2, 43), (2, 46), (2, 47), (2, 51), (2, 52), (2, 57), (2, 58), (2, 62), (2, 63), (2, 68), (2, 69), (2, 73), (2, 76), (2, 77), (2, 80), (2, 81), (2, 82), (2, 86), (3, 6), (3, 9), (3, 10), (3, 19), (3, 21), (3, 25), (3, 30), (3, 32), (3, 38), (3, 39), (3, 40), (3, 42), (3, 43), (3, 46), (3, 47), (3, 51), (3, 52), (3, 57), (3, 58), (3, 60), (3, 62), (3, 63), (3, 68), (3, 69), (3, 73), (3, 76), (3, 77), (3, 80), (3, 81), (3, 82), (3, 86), (7, 6), (7, 9), (7, 10), (7, 19), (7, 21), (7, 25), (7, 30), (7, 32), (7, 38), (7, 39), (7, 40), (7, 42), (7, 43), (7, 46), (7, 51), (7, 52), (7, 57), (7, 58), (7, 62), (7, 63), (7, 68), (7, 69), (7, 73), (7, 76), (7, 77), (7, 80), (7, 81), (7, 82), (7, 86), (11, 6), (11, 9), (11, 10), (11, 21), (11, 25), (11, 30), (11, 38), (11, 39), (11, 40), (11, 42), (11, 43), (11, 46), (11, 52), (11, 57), (11, 69), (11, 73), (11, 80), (11, 81), (11, 82), (11, 86), (14, 6), (14, 9), (14, 10), (14, 19), (14, 21), (14, 25), (14, 30), (14, 32), (14, 38), (14, 39), (14, 40), (14, 42), (14, 43), (14, 46), (14, 47), (14, 51), (14, 52), (14, 57), (14, 58), (14, 60), (14, 62), (14, 63), (14, 68), (14, 69), (14, 73), (14, 76), (14, 77), (14, 80), (14, 81), (14, 82), (14, 86), (24, 6), (24, 9), (24, 10), (24, 19), (24, 21), (24, 25), (24, 30), (24, 32), (24, 38), (24, 39), (24, 40), (24, 42), (24, 43), (24, 46), (24, 47), (24, 51), (24, 52), (24, 57), (24, 58), (24, 60), (24, 62), (24, 63), (24, 68), (24, 69), (24, 73), (24, 76), (24, 77), (24, 80), (24, 81), (24, 82), (24, 86), (27, 6), (27, 9), (27, 10), (27, 19), (27, 21), (27, 25), (27, 30), (27, 32), (27, 38), (27, 39), (27, 40), (27, 42), (27, 43), (27, 46), (27, 47), (27, 51), (27, 52), (27, 57), (27, 58), (27, 60), (27, 62), (27, 63), (27, 68), (27, 69), (27, 73), (27, 76), (27, 77), (27, 80), (27, 81), (27, 82), (27, 86), (34, 6), (34, 9), (34, 10), (34, 21), (34, 25), (34, 30), (34, 39), (34, 40), (34, 43), (34, 46), (34, 52), (34, 57), (34, 80), (34, 82), (34, 86), (45, 6), (45, 21), (45, 39), (45, 43), (45, 57), (45, 86), (53, 6), (53, 9), (53, 10), (53, 19), (53, 21), (53, 25), (53, 30), (53, 32), (53, 38), (53, 39), (53, 40), (53, 42), (53, 43), (53, 46), (53, 47), (53, 51), (53, 52), (53, 57), (53, 58), (53, 60), (53, 62), (53, 63), (53, 68), (53, 69), (53, 73), (53, 76), (53, 77), (53, 80), (53, 81), (53, 82), (53, 86), (88, 6), (88, 9), (88, 10), (88, 21), (88, 25), (88, 30), (88, 32), (88, 38), (88, 39), (88, 40), (88, 42), (88, 43), (88, 46), (88, 51), (88, 52), (88, 57), (88, 58), (88, 62), (88, 63), (88, 68), (88, 69), (88, 73), (88, 76), (88, 77), (88, 80), (88, 81), (88, 82), (88, 86)]</t>
        </is>
      </c>
      <c r="N14" t="n">
        <v>3787</v>
      </c>
      <c r="O14" t="n">
        <v>0.5</v>
      </c>
      <c r="P14" t="n">
        <v>0.95</v>
      </c>
      <c r="Q14" t="n">
        <v>3</v>
      </c>
      <c r="R14" t="n">
        <v>10000</v>
      </c>
      <c r="S14" t="inlineStr">
        <is>
          <t>14/03/2024, 15:15:28</t>
        </is>
      </c>
      <c r="T14" s="3">
        <f>hyperlink("https://spiral.technion.ac.il/results/MTAwMDA3Ng==/13/GOResultsPROCESS","link")</f>
        <v/>
      </c>
      <c r="U14" t="inlineStr">
        <is>
          <t>['GO:0050804:modulation of chemical synaptic transmission (qval1.72E-48)', 'GO:0099177:regulation of trans-synaptic signaling (qval1.07E-48)', 'GO:0048167:regulation of synaptic plasticity (qval1.38E-27)', 'GO:0051049:regulation of transport (qval4.21E-26)', 'GO:0050808:synapse organization (qval5.08E-25)', 'GO:0051179:localization (qval9.36E-23)', 'GO:0043269:regulation of ion transport (qval3.51E-22)', 'GO:0099003:vesicle-mediated transport in synapse (qval8.51E-22)', 'GO:0051960:regulation of nervous system development (qval2.06E-21)', 'GO:0065008:regulation of biological quality (qval1.89E-21)', 'GO:0042391:regulation of membrane potential (qval3.85E-21)', 'GO:0010975:regulation of neuron projection development (qval4.94E-21)', 'GO:0098916:anterograde trans-synaptic signaling (qval7.37E-21)', 'GO:0007268:chemical synaptic transmission (qval6.84E-21)', 'GO:0099537:trans-synaptic signaling (qval6.53E-21)', 'GO:0045664:regulation of neuron differentiation (qval1.12E-20)', 'GO:0099536:synaptic signaling (qval1.53E-20)', 'GO:0034765:regulation of ion transmembrane transport (qval1.64E-19)', 'GO:0099643:signal release from synapse (qval1.76E-19)', 'GO:0120035:regulation of plasma membrane bounded cell projection organization (qval3.04E-19)', 'GO:0023052:signaling (qval6.55E-19)', 'GO:0050767:regulation of neurogenesis (qval6.27E-19)', 'GO:0031344:regulation of cell projection organization (qval6.2E-19)', 'GO:0023051:regulation of signaling (qval6.54E-19)', 'GO:0051668:localization within membrane (qval7.55E-19)', 'GO:0010646:regulation of cell communication (qval1.81E-18)', 'GO:0034762:regulation of transmembrane transport (qval6.57E-18)', 'GO:0051234:establishment of localization (qval9.33E-18)', 'GO:0006810:transport (qval1.1E-17)', 'GO:0060284:regulation of cell development (qval1.45E-17)', 'GO:0050806:positive regulation of synaptic transmission (qval1.92E-17)', 'GO:0032879:regulation of localization (qval4.2E-17)', 'GO:0048168:regulation of neuronal synaptic plasticity (qval5.31E-17)', 'GO:0050807:regulation of synapse organization (qval9.66E-17)', 'GO:0098693:regulation of synaptic vesicle cycle (qval2.94E-16)', 'GO:0051128:regulation of cellular component organization (qval4.56E-16)', 'GO:0097479:synaptic vesicle localization (qval4.54E-16)', 'GO:0035418:protein localization to synapse (qval7.09E-16)', 'GO:0007610:behavior (qval1.93E-15)', 'GO:0007267:cell-cell signaling (qval2.14E-15)', 'GO:0023061:signal release (qval1.28E-14)', 'GO:0099072:regulation of postsynaptic membrane neurotransmitter receptor levels (qval1.65E-14)', 'GO:0032940:secretion by cell (qval2.16E-14)', 'GO:0022604:regulation of cell morphogenesis (qval2.78E-14)', 'GO:0022898:regulation of transmembrane transporter activity (qval2.76E-14)', 'GO:0032409:regulation of transporter activity (qval2.75E-14)', 'GO:0032412:regulation of ion transmembrane transporter activity (qval2.96E-14)', 'GO:0060341:regulation of cellular localization (qval2.91E-14)', 'GO:0046903:secretion (qval5.25E-14)', 'GO:0048489:synaptic vesicle transport (qval7.71E-14)', 'GO:0097480:establishment of synaptic vesicle localization (qval7.56E-14)', 'GO:0010769:regulation of cell morphogenesis involved in differentiation (qval9.68E-14)', 'GO:0006887:exocytosis (qval1.05E-13)', 'GO:0017158:regulation of calcium ion-dependent exocytosis (qval1.12E-13)', 'GO:0017156:calcium ion regulated exocytosis (qval1.25E-13)', 'GO:0072657:protein localization to membrane (qval2.09E-13)', 'GO:0007269:neurotransmitter secretion (qval2.33E-13)', 'GO:0098660:inorganic ion transmembrane transport (qval6.23E-13)', 'GO:1904062:regulation of cation transmembrane transport (qval1.78E-12)', 'GO:0099601:regulation of neurotransmitter receptor activity (qval1.82E-12)', 'GO:0007416:synapse assembly (qval1.79E-12)', 'GO:0060627:regulation of vesicle-mediated transport (qval1.78E-12)', 'GO:0048812:neuron projection morphogenesis (qval2.87E-12)', 'GO:0048858:cell projection morphogenesis (qval3.07E-12)', 'GO:0046928:regulation of neurotransmitter secretion (qval3.27E-12)', 'GO:0051962:positive regulation of nervous system development (qval4.17E-12)', 'GO:0050905:neuromuscular process (qval4.61E-12)', 'GO:0051641:cellular localization (qval5.5E-12)', 'GO:1903305:regulation of regulated secretory pathway (qval5.59E-12)', 'GO:0120039:plasma membrane bounded cell projection morphogenesis (qval5.86E-12)', 'GO:0050773:regulation of dendrite development (qval6.46E-12)', 'GO:0001505:regulation of neurotransmitter levels (qval7E-12)', 'GO:0016079:synaptic vesicle exocytosis (qval8.93E-12)', 'GO:0017157:regulation of exocytosis (qval9.47E-12)', 'GO:0007154:cell communication (qval1.12E-11)', 'GO:0010976:positive regulation of neuron projection development (qval1.47E-11)', 'GO:0051648:vesicle localization (qval1.83E-11)', 'GO:2001257:regulation of cation channel activity (qval2.07E-11)', 'GO:0045666:positive regulation of neuron differentiation (qval2.07E-11)', 'GO:0007611:learning or memory (qval2.2E-11)', 'GO:0098662:inorganic cation transmembrane transport (qval2.59E-11)', 'GO:0032990:cell part morphogenesis (qval3.96E-11)', 'GO:0051649:establishment of localization in cell (qval4.4E-11)', 'GO:0006836:neurotransmitter transport (qval4.46E-11)', 'GO:1903530:regulation of secretion by cell (qval5.08E-11)', 'GO:0050890:cognition (qval5.12E-11)', 'GO:0016043:cellular component organization (qval7.79E-11)', 'GO:0050769:positive regulation of neurogenesis (qval7.92E-11)', 'GO:0060078:regulation of postsynaptic membrane potential (qval2.39E-10)', 'GO:0051588:regulation of neurotransmitter transport (qval2.77E-10)', 'GO:0045055:regulated exocytosis (qval3.15E-10)', 'GO:0051650:establishment of vesicle localization (qval3.26E-10)', 'GO:0050789:regulation of biological process (qval3.76E-10)', 'GO:0071840:cellular component organization or biogenesis (qval4.05E-10)', 'GO:0051050:positive regulation of transport (qval4.43E-10)', 'GO:0065007:biological regulation (qval5.42E-10)', 'GO:0045595:regulation of cell differentiation (qval5.61E-10)', 'GO:0098655:cation transmembrane transport (qval5.64E-10)', 'GO:0050885:neuromuscular process controlling balance (qval5.86E-10)', 'GO:0051239:regulation of multicellular organismal process (qval6.13E-10)', 'GO:0007612:learning (qval8.21E-10)', 'GO:0030030:cell projection organization (qval9.61E-10)', 'GO:1902803:regulation of synaptic vesicle transport (qval9.58E-10)', 'GO:0010720:positive regulation of cell development (qval9.5E-10)', 'GO:1990778:protein localization to cell periphery (qval9.67E-10)', 'GO:2000463:positive regulation of excitatory postsynaptic potential (qval9.96E-10)', 'GO:0008104:protein localization (qval1.3E-9)', 'GO:0050793:regulation of developmental process (qval1.43E-9)', 'GO:0031644:regulation of neurological system process (qval1.64E-9)', 'GO:2000026:regulation of multicellular organismal development (qval2.09E-9)', 'GO:0048814:regulation of dendrite morphogenesis (qval2.09E-9)', 'GO:0140029:exocytic process (qval2.46E-9)', 'GO:0030001:metal ion transport (qval2.47E-9)', 'GO:2000300:regulation of synaptic vesicle exocytosis (qval2.59E-9)', 'GO:0033036:macromolecule localization (qval2.93E-9)', 'GO:0098815:modulation of excitatory postsynaptic potential (qval4.23E-9)', 'GO:0050794:regulation of cellular process (qval4.39E-9)', 'GO:0051046:regulation of secretion (qval6.03E-9)', 'GO:0031346:positive regulation of cell projection organization (qval6.12E-9)', 'GO:0099175:regulation of postsynapse organization (qval6.77E-9)', 'GO:0065009:regulation of molecular function (qval7.34E-9)', 'GO:0031175:neuron projection development (qval1.07E-8)', 'GO:0034220:ion transmembrane transport (qval1.08E-8)', 'GO:0097120:receptor localization to synapse (qval1.09E-8)', 'GO:0060998:regulation of dendritic spine development (qval1.09E-8)', 'GO:0006812:cation transport (qval1.3E-8)', 'GO:0007399:nervous system development (qval1.69E-8)', 'GO:0016192:vesicle-mediated transport (qval2.22E-8)', 'GO:0048488:synaptic vesicle endocytosis (qval2.21E-8)', 'GO:0140238:presynaptic endocytosis (qval2.19E-8)', 'GO:0010469:regulation of signaling receptor activity (qval2.97E-8)', 'GO:0043113:receptor clustering (qval3.93E-8)', 'GO:0006811:ion transport (qval4.28E-8)', 'GO:0048169:regulation of long-term neuronal synaptic plasticity (qval4.87E-8)', 'GO:0007613:memory (qval5.01E-8)', 'GO:0032386:regulation of intracellular transport (qval6.29E-8)', 'GO:0015672:monovalent inorganic cation transport (qval8.36E-8)', 'GO:0035556:intracellular signal transduction (qval8.85E-8)', 'GO:0048172:regulation of short-term neuronal synaptic plasticity (qval1.08E-7)', 'GO:0010807:regulation of synaptic vesicle priming (qval1.42E-7)', 'GO:0051966:regulation of synaptic transmission, glutamatergic (qval1.65E-7)', 'GO:0051963:regulation of synapse assembly (qval1.67E-7)', 'GO:0007626:locomotory behavior (qval1.81E-7)', 'GO:1903539:protein localization to postsynaptic membrane (qval1.82E-7)', 'GO:0051130:positive regulation of cellular component organization (qval2.25E-7)', 'GO:0032989:cellular component morphogenesis (qval2.38E-7)', 'GO:0031338:regulation of vesicle fusion (qval2.75E-7)', 'GO:0010959:regulation of metal ion transport (qval2.97E-7)', 'GO:1900449:regulation of glutamate receptor signaling pathway (qval3.38E-7)', 'GO:0043270:positive regulation of ion transport (qval4.94E-7)', 'GO:0051640:organelle localization (qval5.49E-7)', 'GO:0034613:cellular protein localization (qval9.07E-7)', 'GO:0050770:regulation of axonogenesis (qval9.19E-7)', 'GO:0051656:establishment of organelle localization (qval1.09E-6)', 'GO:0044057:regulation of system process (qval1.16E-6)', 'GO:0060291:long-term synaptic potentiation (qval1.23E-6)', 'GO:0070727:cellular macromolecule localization (qval1.38E-6)', 'GO:0031503:protein-containing complex localization (qval1.64E-6)', 'GO:0016082:synaptic vesicle priming (qval2.21E-6)', 'GO:0098962:regulation of postsynaptic neurotransmitter receptor activity (qval2.2E-6)', 'GO:0060079:excitatory postsynaptic potential (qval2.39E-6)', 'GO:0051703:intraspecies interaction between organisms (qval2.76E-6)', 'GO:0035176:social behavior (qval2.74E-6)', 'GO:0098657:import into cell (qval2.79E-6)', 'GO:0031646:positive regulation of neurological system process (qval2.82E-6)', 'GO:1905475:regulation of protein localization to membrane (qval3.25E-6)', 'GO:0022603:regulation of anatomical structure morphogenesis (qval3.56E-6)', 'GO:0055085:transmembrane transport (qval3.83E-6)', 'GO:0001956:positive regulation of neurotransmitter secretion (qval3.91E-6)', 'GO:1900006:positive regulation of dendrite development (qval3.92E-6)', 'GO:0051705:multi-organism behavior (qval4.44E-6)', 'GO:0048791:calcium ion-regulated exocytosis of neurotransmitter (qval5.4E-6)', 'GO:0045956:positive regulation of calcium ion-dependent exocytosis (qval5.85E-6)', 'GO:0060999:positive regulation of dendritic spine development (qval6.87E-6)', 'GO:0048522:positive regulation of cellular process (qval7.85E-6)', 'GO:0031345:negative regulation of cell projection organization (qval9.55E-6)', 'GO:0061001:regulation of dendritic spine morphogenesis (qval9.82E-6)', 'GO:0032880:regulation of protein localization (qval1.38E-5)', 'GO:0006813:potassium ion transport (qval1.44E-5)', 'GO:0048278:vesicle docking (qval1.63E-5)', 'GO:0007215:glutamate receptor signaling pathway (qval1.64E-5)', 'GO:1902473:regulation of protein localization to synapse (qval2.27E-5)', 'GO:0016310:phosphorylation (qval2.37E-5)', 'GO:0030534:adult behavior (qval2.64E-5)', 'GO:0046907:intracellular transport (qval3.6E-5)', 'GO:0006897:endocytosis (qval3.69E-5)', 'GO:0051592:response to calcium ion (qval3.81E-5)', 'GO:0009966:regulation of signal transduction (qval3.8E-5)', 'GO:0048518:positive regulation of biological process (qval4.53E-5)', 'GO:0007409:axonogenesis (qval4.51E-5)', 'GO:0099563:modification of synaptic structure (qval5.68E-5)', 'GO:0010035:response to inorganic substance (qval6.88E-5)', 'GO:0099645:neurotransmitter receptor localization to postsynaptic specialization membrane (qval8.1E-5)', 'GO:0099633:protein localization to postsynaptic specialization membrane (qval8.06E-5)', 'GO:0045597:positive regulation of cell differentiation (qval8.38E-5)', 'GO:0010038:response to metal ion (qval1.05E-4)', 'GO:0051952:regulation of amine transport (qval1.11E-4)', 'GO:0044087:regulation of cellular component biogenesis (qval1.17E-4)', 'GO:0006468:protein phosphorylation (qval1.17E-4)', 'GO:0044093:positive regulation of molecular function (qval1.24E-4)', 'GO:1902683:regulation of receptor localization to synapse (qval1.27E-4)', 'GO:0007214:gamma-aminobutyric acid signaling pathway (qval1.3E-4)', 'GO:0051968:positive regulation of synaptic transmission, glutamatergic (qval1.41E-4)', 'GO:1904862:inhibitory synapse assembly (qval1.49E-4)', 'GO:0010770:positive regulation of cell morphogenesis involved in differentiation (qval1.6E-4)', 'GO:1903421:regulation of synaptic vesicle recycling (qval1.75E-4)', 'GO:0009987:cellular process (qval1.94E-4)', 'GO:0140056:organelle localization by membrane tethering (qval1.94E-4)', 'GO:0048583:regulation of response to stimulus (qval1.98E-4)', 'GO:0018105:peptidyl-serine phosphorylation (qval2.12E-4)', 'GO:0051094:positive regulation of developmental process (qval2.32E-4)', 'GO:0071804:cellular potassium ion transport (qval2.98E-4)', 'GO:0071805:potassium ion transmembrane transport (qval2.97E-4)', 'GO:0051932:synaptic transmission, GABAergic (qval3.24E-4)', 'GO:0018209:peptidyl-serine modification (qval3.5E-4)', 'GO:2000311:regulation of AMPA receptor activity (qval3.58E-4)', 'GO:0007274:neuromuscular synaptic transmission (qval3.56E-4)', 'GO:0048731:system development (qval3.62E-4)', 'GO:1903532:positive regulation of secretion by cell (qval3.61E-4)', 'GO:0051590:positive regulation of neurotransmitter transport (qval3.6E-4)', 'GO:0022607:cellular component assembly (qval3.59E-4)', 'GO:0007010:cytoskeleton organization (qval3.68E-4)', 'GO:0022406:membrane docking (qval3.96E-4)', 'GO:0120036:plasma membrane bounded cell projection organization (qval4.14E-4)', 'GO:0050775:positive regulation of dendrite morphogenesis (qval4.32E-4)', 'GO:0006904:vesicle docking involved in exocytosis (qval4.42E-4)', 'GO:0031629:synaptic vesicle fusion to presynaptic active zone membrane (qval4.63E-4)', 'GO:0099500:vesicle fusion to plasma membrane (qval4.61E-4)', 'GO:0072578:neurotransmitter-gated ion channel clustering (qval4.59E-4)', 'GO:1903169:regulation of calcium ion transmembrane transport (qval5.76E-4)', 'GO:0001508:action potential (qval5.93E-4)', 'GO:0010977:negative regulation of neuron projection development (qval6.1E-4)', 'GO:0008088:axo-dendritic transport (qval6.77E-4)', 'GO:0023056:positive regulation of signaling (qval7.05E-4)', 'GO:0051924:regulation of calcium ion transport (qval7.14E-4)', 'GO:0010771:negative regulation of cell morphogenesis involved in differentiation (qval7.21E-4)', 'GO:0021700:developmental maturation (qval7.38E-4)', 'GO:0031340:positive regulation of vesicle fusion (qval7.46E-4)', 'GO:0050433:regulation of catecholamine secretion (qval8.52E-4)', 'GO:0061024:membrane organization (qval9.97E-4)', 'GO:0072659:protein localization to plasma membrane (qval1.02E-3)', 'GO:0099010:modification of postsynaptic structure (qval1.18E-3)', 'GO:0099084:postsynaptic specialization organization (qval1.17E-3)', 'GO:0099590:neurotransmitter receptor internalization (qval1.17E-3)', 'GO:0035235:ionotropic glutamate receptor signaling pathway (qval1.16E-3)', 'GO:0048666:neuron development (qval1.24E-3)', 'GO:0051240:positive regulation of multicellular organismal process (qval1.3E-3)', 'GO:0010647:positive regulation of cell communication (qval1.5E-3)', 'GO:0014059:regulation of dopamine secretion (qval1.9E-3)', 'GO:0006816:calcium ion transport (qval2.01E-3)', 'GO:0071277:cellular response to calcium ion (qval2.05E-3)', 'GO:0000381:regulation of alternative mRNA splicing, via spliceosome (qval2.05E-3)', 'GO:0006793:phosphorus metabolic process (qval2.24E-3)', 'GO:0070838:divalent metal ion transport (qval2.27E-3)', 'GO:1903307:positive regulation of regulated secretory pathway (qval2.29E-3)', 'GO:0061003:positive regulation of dendritic spine morphogenesis (qval2.36E-3)', 'GO:0031339:negative regulation of vesicle fusion (qval2.5E-3)', 'GO:1990709:presynaptic active zone organization (qval2.49E-3)', 'GO:0045921:positive regulation of exocytosis (qval2.51E-3)', 'GO:0048268:clathrin coat assembly (qval2.53E-3)', 'GO:1900452:regulation of long-term synaptic depression (qval2.52E-3)', 'GO:0072511:divalent inorganic cation transport (qval2.52E-3)', 'GO:0071248:cellular response to metal ion (qval2.63E-3)', 'GO:0031630:regulation of synaptic vesicle fusion to presynaptic active zone membrane (qval2.7E-3)', 'GO:1903365:regulation of fear response (qval2.69E-3)', 'GO:0097106:postsynaptic density organization (qval2.68E-3)', 'GO:0035493:SNARE complex assembly (qval2.67E-3)', 'GO:2000822:regulation of behavioral fear response (qval2.66E-3)', 'GO:0035640:exploration behavior (qval2.75E-3)', 'GO:0050877:nervous system process (qval2.81E-3)', 'GO:0018107:peptidyl-threonine phosphorylation (qval2.9E-3)', 'GO:0086010:membrane depolarization during action potential (qval2.98E-3)', 'GO:0006996:organelle organization (qval2.98E-3)', 'GO:0006796:phosphate-containing compound metabolic process (qval3.29E-3)', 'GO:1904064:positive regulation of cation transmembrane transport (qval3.33E-3)', 'GO:0010721:negative regulation of cell development (qval3.34E-3)', 'GO:0043085:positive regulation of catalytic activity (qval3.39E-3)', 'GO:0099150:regulation of postsynaptic specialization assembly (qval3.42E-3)', 'GO:0150052:regulation of postsynapse assembly (qval3.41E-3)', 'GO:0070201:regulation of establishment of protein localization (qval3.42E-3)', 'GO:0000165:MAPK cascade (qval3.44E-3)', 'GO:0023014:signal transduction by protein phosphorylation (qval3.43E-3)', 'GO:2000649:regulation of sodium ion transmembrane transporter activity (qval3.66E-3)', 'GO:0016081:synaptic vesicle docking (qval4.15E-3)', 'GO:1902805:positive regulation of synaptic vesicle transport (qval4.14E-3)', 'GO:0050768:negative regulation of neurogenesis (qval4.13E-3)', 'GO:0099173:postsynapse organization (qval4.44E-3)', 'GO:0051899:membrane depolarization (qval4.43E-3)', 'GO:0051047:positive regulation of secretion (qval4.58E-3)', 'GO:0071625:vocalization behavior (qval4.62E-3)', 'GO:1903861:positive regulation of dendrite extension (qval4.78E-3)', 'GO:0035637:multicellular organismal signaling (qval4.9E-3)', 'GO:0098881:exocytic insertion of neurotransmitter receptor to plasma membrane (qval4.95E-3)', 'GO:0098967:exocytic insertion of neurotransmitter receptor to postsynaptic membrane (qval4.94E-3)', 'GO:0019722:calcium-mediated signaling (qval4.93E-3)', 'GO:0065003:protein-containing complex assembly (qval5.17E-3)', 'GO:0045665:negative regulation of neuron differentiation (qval5.26E-3)', 'GO:0051056:regulation of small GTPase mediated signal transduction (qval5.41E-3)', 'GO:0006906:vesicle fusion (qval5.5E-3)', 'GO:0098930:axonal transport (qval5.56E-3)', 'GO:0002028:regulation of sodium ion transport (qval5.62E-3)', 'GO:2000310:regulation of NMDA receptor activity (qval5.93E-3)', 'GO:0099558:maintenance of synapse structure (qval6.11E-3)', 'GO:0008306:associative learning (qval6.45E-3)', 'GO:0051259:protein complex oligomerization (qval6.45E-3)', 'GO:0050790:regulation of catalytic activity (qval6.76E-3)', 'GO:0051961:negative regulation of nervous system development (qval6.81E-3)', 'GO:0099174:regulation of presynapse organization (qval7.02E-3)', 'GO:0021549:cerebellum development (qval7E-3)', 'GO:0070588:calcium ion transmembrane transport (qval7.24E-3)', 'GO:0051223:regulation of protein transport (qval7.23E-3)', 'GO:0018210:peptidyl-threonine modification (qval7.91E-3)', 'GO:0099170:postsynaptic modulation of chemical synaptic transmission (qval7.97E-3)', 'GO:0060997:dendritic spine morphogenesis (qval7.95E-3)', 'GO:0090087:regulation of peptide transport (qval7.96E-3)', 'GO:0043254:regulation of protein complex assembly (qval8.52E-3)', 'GO:0045184:establishment of protein localization (qval8.63E-3)', 'GO:0098696:regulation of neurotransmitter receptor localization to postsynaptic specialization membrane (qval8.74E-3)', 'GO:1903367:positive regulation of fear response (qval8.8E-3)', 'GO:0098884:postsynaptic neurotransmitter receptor internalization (qval8.77E-3)', 'GO:2000987:positive regulation of behavioral fear response (qval8.74E-3)', 'GO:0071420:cellular response to histamine (qval8.72E-3)', 'GO:0140239:postsynaptic endocytosis (qval8.69E-3)', 'GO:0032594:protein transport within lipid bilayer (qval8.83E-3)', 'GO:0050801:ion homeostasis (qval8.81E-3)', 'GO:1903827:regulation of cellular protein localization (qval9.54E-3)', 'GO:0090174:organelle membrane fusion (qval9.66E-3)', 'GO:0007616:long-term memory (qval9.64E-3)', 'GO:0034767:positive regulation of ion transmembrane transport (qval1.03E-2)', 'GO:0051954:positive regulation of amine transport (qval1.06E-2)', 'GO:1903859:regulation of dendrite extension (qval1.08E-2)', 'GO:0048878:chemical homeostasis (qval1.1E-2)', 'GO:0051928:positive regulation of calcium ion transport (qval1.11E-2)', 'GO:0071241:cellular response to inorganic substance (qval1.15E-2)', 'GO:0099188:postsynaptic cytoskeleton organization (qval1.2E-2)', 'GO:0098974:postsynaptic actin cytoskeleton organization (qval1.2E-2)', 'GO:0046578:regulation of Ras protein signal transduction (qval1.25E-2)', 'GO:0032414:positive regulation of ion transmembrane transporter activity (qval1.26E-2)', 'GO:0097116:gephyrin clustering involved in postsynaptic density assembly (qval1.26E-2)', 'GO:0098989:NMDA selective glutamate receptor signaling pathway (qval1.26E-2)', 'GO:1900242:regulation of synaptic vesicle endocytosis (qval1.27E-2)', 'GO:0043933:protein-containing complex subunit organization (qval1.29E-2)', 'GO:1902305:regulation of sodium ion transmembrane transport (qval1.31E-2)', 'GO:0032502:developmental process (qval1.32E-2)', 'GO:0003008:system process (qval1.38E-2)', 'GO:0097091:synaptic vesicle clustering (qval1.41E-2)', 'GO:0098698:postsynaptic specialization assembly (qval1.41E-2)', 'GO:0051823:regulation of synapse structural plasticity (qval1.4E-2)', 'GO:0046958:nonassociative learning (qval1.4E-2)', 'GO:0051129:negative regulation of cellular component organization (qval1.49E-2)', 'GO:0008344:adult locomotory behavior (qval1.52E-2)', 'GO:0042592:homeostatic process (qval1.53E-2)', 'GO:0010970:transport along microtubule (qval1.58E-2)', 'GO:2001259:positive regulation of cation channel activity (qval1.62E-2)', 'GO:0006886:intracellular protein transport (qval1.63E-2)', 'GO:0099111:microtubule-based transport (qval1.69E-2)', 'GO:0007411:axon guidance (qval1.72E-2)', 'GO:1900271:regulation of long-term synaptic potentiation (qval1.76E-2)', 'GO:1905606:regulation of presynapse assembly (qval1.82E-2)', 'GO:1904375:regulation of protein localization to cell periphery (qval1.85E-2)', 'GO:0097485:neuron projection guidance (qval1.92E-2)', 'GO:0048854:brain morphogenesis (qval1.95E-2)', 'GO:0032388:positive regulation of intracellular transport (qval1.96E-2)', 'GO:1901019:regulation of calcium ion transmembrane transporter activity (qval1.96E-2)', 'GO:0051489:regulation of filopodium assembly (qval2.02E-2)', 'GO:0008089:anterograde axonal transport (qval2.01E-2)', 'GO:0070509:calcium ion import (qval2.01E-2)', 'GO:0003254:regulation of membrane depolarization (qval2E-2)', 'GO:0051345:positive regulation of hydrolase activity (qval2.03E-2)', 'GO:2001023:regulation of response to drug (qval2.09E-2)', 'GO:0010817:regulation of hormone levels (qval2.09E-2)', 'GO:0016188:synaptic vesicle maturation (qval2.12E-2)', 'GO:0098885:modification of postsynaptic actin cytoskeleton (qval2.11E-2)', 'GO:0007158:neuron cell-cell adhesion (qval2.11E-2)', 'GO:1900454:positive regulation of long-term synaptic depression (qval2.1E-2)', 'GO:0019725:cellular homeostasis (qval2.13E-2)', 'GO:0030100:regulation of endocytosis (qval2.14E-2)', 'GO:0090276:regulation of peptide hormone secretion (qval2.21E-2)', 'GO:0050805:negative regulation of synaptic transmission (qval2.21E-2)', 'GO:0032411:positive regulation of transporter activity (qval2.26E-2)', 'GO:0043624:cellular protein complex disassembly (qval2.26E-2)', 'GO:0001764:neuron migration (qval2.4E-2)', 'GO:0015031:protein transport (qval2.45E-2)', 'GO:0097061:dendritic spine organization (qval2.46E-2)', 'GO:0035249:synaptic transmission, glutamatergic (qval2.45E-2)', 'GO:0043523:regulation of neuron apoptotic process (qval2.56E-2)', 'GO:0030036:actin cytoskeleton organization (qval2.59E-2)', 'GO:0055082:cellular chemical homeostasis (qval2.6E-2)', 'GO:1905874:regulation of postsynaptic density organization (qval2.66E-2)', 'GO:0035641:locomotory exploration behavior (qval2.66E-2)', 'GO:0031632:positive regulation of synaptic vesicle fusion to presynaptic active zone membrane (qval2.65E-2)', 'GO:0051124:synaptic growth at neuromuscular junction (qval2.65E-2)', 'GO:0099566:regulation of postsynaptic cytosolic calcium ion concentration (qval2.64E-2)', 'GO:0097107:postsynaptic density assembly (qval2.63E-2)', 'GO:0097113:AMPA glutamate receptor clustering (qval2.63E-2)', 'GO:0097112:gamma-aminobutyric acid receptor clustering (qval2.62E-2)', 'GO:0099504:synaptic vesicle cycle (qval2.61E-2)', 'GO:0099502:calcium-dependent activation of synaptic vesicle fusion (qval2.61E-2)', 'GO:0106020:regulation of vesicle docking (qval2.6E-2)', 'GO:0033555:multicellular organismal response to stress (qval2.64E-2)', 'GO:0051965:positive regulation of synapse assembly (qval2.63E-2)', 'GO:0072583:clathrin-dependent endocytosis (qval2.74E-2)', 'GO:0006464:cellular protein modification process (qval2.79E-2)', 'GO:0036211:protein modification process (qval2.79E-2)', 'GO:0033043:regulation of organelle organization (qval2.84E-2)', 'GO:0050796:regulation of insulin secretion (qval2.87E-2)', 'GO:0010522:regulation of calcium ion transport into cytosol (qval2.88E-2)', 'GO:0046883:regulation of hormone secretion (qval2.89E-2)', 'GO:2000302:positive regulation of synaptic vesicle exocytosis (qval2.93E-2)', 'GO:0098969:neurotransmitter receptor transport to postsynaptic membrane (qval2.92E-2)', 'GO:0022038:corpus callosum development (qval2.91E-2)', 'GO:0034776:response to histamine (qval2.9E-2)', 'GO:0045927:positive regulation of growth (qval3E-2)', 'GO:0071417:cellular response to organonitrogen compound (qval3.18E-2)', 'GO:0048639:positive regulation of developmental growth (qval3.19E-2)', 'GO:0086002:cardiac muscle cell action potential involved in contraction (qval3.25E-2)', 'GO:0098900:regulation of action potential (qval3.3E-2)', 'GO:1905477:positive regulation of protein localization to membrane (qval3.36E-2)', 'GO:0050772:positive regulation of axonogenesis (qval3.35E-2)', 'GO:0030705:cytoskeleton-dependent intracellular transport (qval3.38E-2)', 'GO:0016050:vesicle organization (qval3.54E-2)']</t>
        </is>
      </c>
      <c r="V14" s="3">
        <f>hyperlink("https://spiral.technion.ac.il/results/MTAwMDA3Ng==/13/GOResultsFUNCTION","link")</f>
        <v/>
      </c>
      <c r="W14" t="inlineStr">
        <is>
          <t>['GO:0005515:protein binding (qval7.2E-16)', 'GO:0000149:SNARE binding (qval2.34E-13)', 'GO:0022839:ion gated channel activity (qval2.79E-12)', 'GO:0005216:ion channel activity (qval6.39E-12)', 'GO:0022836:gated channel activity (qval7.02E-12)', 'GO:0046873:metal ion transmembrane transporter activity (qval9.87E-12)', 'GO:0022890:inorganic cation transmembrane transporter activity (qval8.9E-12)', 'GO:0019904:protein domain specific binding (qval7.95E-12)', 'GO:0005261:cation channel activity (qval7.15E-12)', 'GO:0022838:substrate-specific channel activity (qval6.91E-12)', 'GO:0019900:kinase binding (qval3.38E-11)', 'GO:0008022:protein C-terminus binding (qval3.6E-11)', 'GO:0019901:protein kinase binding (qval1.42E-10)', 'GO:0098918:structural constituent of synapse (qval1.66E-10)', 'GO:0015267:channel activity (qval1.79E-10)', 'GO:0022803:passive transmembrane transporter activity (qval1.68E-10)', 'GO:0019905:syntaxin binding (qval2.18E-10)', 'GO:0008324:cation transmembrane transporter activity (qval2.1E-10)', 'GO:0005244:voltage-gated ion channel activity (qval2.2E-10)', 'GO:0022832:voltage-gated channel activity (qval2.09E-10)', 'GO:0022843:voltage-gated cation channel activity (qval3.76E-10)', 'GO:0015075:ion transmembrane transporter activity (qval5.37E-10)', 'GO:0015318:inorganic molecular entity transmembrane transporter activity (qval1.05E-9)', 'GO:0035254:glutamate receptor binding (qval1.82E-9)', 'GO:0005516:calmodulin binding (qval4.44E-9)', 'GO:0008092:cytoskeletal protein binding (qval5.45E-9)', 'GO:0019899:enzyme binding (qval6.34E-9)', 'GO:0017075:syntaxin-1 binding (qval1.28E-8)', 'GO:0005267:potassium channel activity (qval1.39E-8)', 'GO:0015077:monovalent inorganic cation transmembrane transporter activity (qval2.07E-8)', 'GO:0022857:transmembrane transporter activity (qval8.49E-8)', 'GO:0015079:potassium ion transmembrane transporter activity (qval1.14E-7)', 'GO:0030165:PDZ domain binding (qval1.25E-7)', 'GO:0005215:transporter activity (qval3.52E-7)', 'GO:0005249:voltage-gated potassium channel activity (qval8.88E-7)', 'GO:0099186:structural constituent of postsynapse (qval1.57E-6)', 'GO:0004674:protein serine/threonine kinase activity (qval1.14E-5)', 'GO:0004683:calmodulin-dependent protein kinase activity (qval2.08E-5)', 'GO:0015276:ligand-gated ion channel activity (qval2.98E-5)', 'GO:0035255:ionotropic glutamate receptor binding (qval2.97E-5)', 'GO:0005488:binding (qval3.25E-5)', 'GO:0022834:ligand-gated channel activity (qval3.6E-5)', 'GO:0098960:postsynaptic neurotransmitter receptor activity (qval3.9E-5)', 'GO:0098919:structural constituent of postsynaptic density (qval3.98E-5)', 'GO:0030276:clathrin binding (qval5.76E-5)', 'GO:0044325:ion channel binding (qval6.18E-5)', 'GO:0016773:phosphotransferase activity, alcohol group as acceptor (qval6.83E-5)', 'GO:0098879:structural constituent of postsynaptic specialization (qval8.8E-5)', 'GO:0016301:kinase activity (qval1.54E-4)', 'GO:0099529:neurotransmitter receptor activity involved in regulation of postsynaptic membrane potential (qval1.56E-4)', 'GO:0004672:protein kinase activity (qval1.66E-4)', 'GO:0005509:calcium ion binding (qval3.21E-4)', 'GO:0016247:channel regulator activity (qval3.15E-4)', 'GO:0030594:neurotransmitter receptor activity (qval6.55E-4)', 'GO:0099106:ion channel regulator activity (qval1.91E-3)', 'GO:0015085:calcium ion transmembrane transporter activity (qval1.88E-3)', 'GO:0008331:high voltage-gated calcium channel activity (qval2.08E-3)', 'GO:0005544:calcium-dependent phospholipid binding (qval3.14E-3)', 'GO:1904315:transmitter-gated ion channel activity involved in regulation of postsynaptic membrane potential (qval3.09E-3)', 'GO:0016772:transferase activity, transferring phosphorus-containing groups (qval4.11E-3)', 'GO:0019894:kinesin binding (qval5.11E-3)', 'GO:0043168:anion binding (qval5.19E-3)', 'GO:0019829:cation-transporting ATPase activity (qval5.7E-3)', 'GO:0042625:ATPase coupled ion transmembrane transporter activity (qval5.61E-3)', 'GO:0022853:active ion transmembrane transporter activity (qval5.52E-3)', 'GO:0051020:GTPase binding (qval6.17E-3)', 'GO:0022835:transmitter-gated channel activity (qval6.28E-3)', 'GO:0022824:transmitter-gated ion channel activity (qval6.19E-3)', 'GO:0098882:structural constituent of presynaptic active zone (qval6.2E-3)', 'GO:0005230:extracellular ligand-gated ion channel activity (qval6.92E-3)', 'GO:0005246:calcium channel regulator activity (qval7.36E-3)', 'GO:0043274:phospholipase binding (qval7.56E-3)', 'GO:0022851:GABA-gated chloride ion channel activity (qval7.47E-3)', 'GO:0005085:guanyl-nucleotide exchange factor activity (qval8.92E-3)', 'GO:0099095:ligand-gated anion channel activity (qval9.81E-3)', 'GO:0099094:ligand-gated cation channel activity (qval1.02E-2)', 'GO:0005543:phospholipid binding (qval1.01E-2)', 'GO:0003779:actin binding (qval1.04E-2)', 'GO:0005546:phosphatidylinositol-4,5-bisphosphate binding (qval1.03E-2)', 'GO:0048306:calcium-dependent protein binding (qval1.02E-2)', 'GO:0097110:scaffold protein binding (qval1.01E-2)', 'GO:0099181:structural constituent of presynapse (qval1.01E-2)', 'GO:0016917:GABA receptor activity (qval1.18E-2)', 'GO:0005262:calcium channel activity (qval1.24E-2)', 'GO:0030507:spectrin binding (qval1.24E-2)', 'GO:0017124:SH3 domain binding (qval1.38E-2)', 'GO:0097109:neuroligin family protein binding (qval1.45E-2)', 'GO:0030160:GKAP/Homer scaffold activity (qval1.43E-2)', 'GO:0050780:dopamine receptor binding (qval1.43E-2)', 'GO:0005272:sodium channel activity (qval1.48E-2)', 'GO:0019902:phosphatase binding (qval1.5E-2)', 'GO:0043008:ATP-dependent protein binding (qval1.57E-2)', 'GO:0005248:voltage-gated sodium channel activity (qval1.76E-2)', 'GO:0008066:glutamate receptor activity (qval2.21E-2)', 'GO:0005245:voltage-gated calcium channel activity (qval2.67E-2)', 'GO:0004970:ionotropic glutamate receptor activity (qval3.18E-2)', 'GO:0005522:profilin binding (qval3.64E-2)', 'GO:0004890:GABA-A receptor activity (qval4.08E-2)']</t>
        </is>
      </c>
      <c r="X14" s="3">
        <f>hyperlink("https://spiral.technion.ac.il/results/MTAwMDA3Ng==/13/GOResultsCOMPONENT","link")</f>
        <v/>
      </c>
      <c r="Y14" t="inlineStr">
        <is>
          <t>['GO:0044456:synapse part (qval1.88E-98)', 'GO:0045202:synapse (qval4.58E-97)', 'GO:0097458:neuron part (qval6.44E-84)', 'GO:0098978:glutamatergic synapse (qval1.59E-68)', 'GO:0043005:neuron projection (qval9.9E-46)', 'GO:0042995:cell projection (qval6.04E-42)', 'GO:0099572:postsynaptic specialization (qval9.09E-41)', 'GO:0097060:synaptic membrane (qval8.05E-38)', 'GO:0014069:postsynaptic density (qval1.02E-37)', 'GO:0120038:plasma membrane bounded cell projection part (qval2.07E-35)', 'GO:0044463:cell projection part (qval1.89E-35)', 'GO:0030054:cell junction (qval4.18E-33)', 'GO:0120025:plasma membrane bounded cell projection (qval2.51E-31)', 'GO:0016020:membrane (qval1.06E-29)', 'GO:0033267:axon part (qval1.7E-29)', 'GO:0098793:presynapse (qval1.96E-28)', 'GO:0098590:plasma membrane region (qval1.22E-26)', 'GO:0044459:plasma membrane part (qval2.93E-25)', 'GO:0034702:ion channel complex (qval3.72E-25)', 'GO:0034703:cation channel complex (qval6.47E-25)', 'GO:1902495:transmembrane transporter complex (qval8.34E-25)', 'GO:0005886:plasma membrane (qval3.7E-24)', 'GO:0044297:cell body (qval6.03E-24)', 'GO:1990351:transporter complex (qval8.85E-24)', 'GO:0099240:intrinsic component of synaptic membrane (qval1.85E-23)', 'GO:0043025:neuronal cell body (qval3.24E-22)', 'GO:0030425:dendrite (qval6.46E-21)', 'GO:0098794:postsynapse (qval3.28E-20)', 'GO:0099699:integral component of synaptic membrane (qval4.59E-20)', 'GO:0030424:axon (qval2.71E-19)', 'GO:0070382:exocytic vesicle (qval4.16E-19)', 'GO:0060076:excitatory synapse (qval6.65E-19)', 'GO:0045211:postsynaptic membrane (qval1.67E-18)', 'GO:0008021:synaptic vesicle (qval3.13E-17)', 'GO:0098936:intrinsic component of postsynaptic membrane (qval9.26E-17)', 'GO:0030133:transport vesicle (qval5.89E-16)', 'GO:0098685:Schaffer collateral - CA1 synapse (qval5.9E-16)', 'GO:0099501:exocytic vesicle membrane (qval8.97E-16)', 'GO:0030672:synaptic vesicle membrane (qval8.74E-16)', 'GO:0098948:intrinsic component of postsynaptic specialization membrane (qval1.63E-15)', 'GO:0030658:transport vesicle membrane (qval7.29E-15)', 'GO:0098982:GABA-ergic synapse (qval4.3E-14)', 'GO:0098889:intrinsic component of presynaptic membrane (qval1.27E-13)', 'GO:0099055:integral component of postsynaptic membrane (qval2.08E-13)', 'GO:0099060:integral component of postsynaptic specialization membrane (qval2.71E-13)', 'GO:0031410:cytoplasmic vesicle (qval2.73E-13)', 'GO:0097708:intracellular vesicle (qval3.74E-13)', 'GO:0034705:potassium channel complex (qval4.27E-13)', 'GO:0099503:secretory vesicle (qval5.77E-13)', 'GO:0044309:neuron spine (qval6.88E-13)', 'GO:0098797:plasma membrane protein complex (qval2.52E-12)', 'GO:0008328:ionotropic glutamate receptor complex (qval3.73E-12)', 'GO:0099146:intrinsic component of postsynaptic density membrane (qval5.5E-12)', 'GO:0044425:membrane part (qval6.05E-12)', 'GO:0031982:vesicle (qval6.5E-12)', 'GO:0043197:dendritic spine (qval7.28E-12)', 'GO:0099056:integral component of presynaptic membrane (qval1.96E-11)', 'GO:0044306:neuron projection terminus (qval1.99E-11)', 'GO:0098796:membrane protein complex (qval2.46E-11)', 'GO:0042734:presynaptic membrane (qval2.64E-11)', 'GO:0043198:dendritic shaft (qval2.98E-11)', 'GO:0098878:neurotransmitter receptor complex (qval3.06E-11)', 'GO:0030426:growth cone (qval5.31E-11)', 'GO:0098984:neuron to neuron synapse (qval7.32E-11)', 'GO:0008076:voltage-gated potassium channel complex (qval7.84E-11)', 'GO:0030427:site of polarized growth (qval1.25E-10)', 'GO:0032589:neuron projection membrane (qval2.8E-10)', 'GO:0098688:parallel fiber to Purkinje cell synapse (qval4.72E-10)', 'GO:0031256:leading edge membrane (qval8.66E-10)', 'GO:0099061:integral component of postsynaptic density membrane (qval8.6E-10)', 'GO:0030285:integral component of synaptic vesicle membrane (qval1.63E-9)', 'GO:0044433:cytoplasmic vesicle part (qval3.77E-9)', 'GO:0048786:presynaptic active zone (qval4.28E-9)', 'GO:0098563:intrinsic component of synaptic vesicle membrane (qval7.25E-9)', 'GO:0044464:cell part (qval8.27E-9)', 'GO:0043195:terminal bouton (qval1.05E-8)', 'GO:0031226:intrinsic component of plasma membrane (qval2.76E-8)', 'GO:0030659:cytoplasmic vesicle membrane (qval1.07E-7)', 'GO:0032590:dendrite membrane (qval1.07E-7)', 'GO:0098839:postsynaptic density membrane (qval3.92E-7)', 'GO:0043679:axon terminus (qval3.96E-7)', 'GO:0005737:cytoplasm (qval4.88E-7)', 'GO:0098686:hippocampal mossy fiber to CA3 synapse (qval5.11E-7)', 'GO:0099634:postsynaptic specialization membrane (qval5.57E-7)', 'GO:0099568:cytoplasmic region (qval5.54E-7)', 'GO:0043204:perikaryon (qval9.02E-7)', 'GO:0043209:myelin sheath (qval8.94E-7)', 'GO:0031594:neuromuscular junction (qval1.19E-6)', 'GO:0012506:vesicle membrane (qval1.27E-6)', 'GO:0032281:AMPA glutamate receptor complex (qval2.13E-6)', 'GO:0097470:ribbon synapse (qval2.35E-6)', 'GO:0098831:presynaptic active zone cytoplasmic component (qval5.57E-6)', 'GO:0032279:asymmetric synapse (qval5.61E-6)', 'GO:0099092:postsynaptic density, intracellular component (qval6.14E-6)', 'GO:0120111:neuron projection cytoplasm (qval6.08E-6)', 'GO:0031253:cell projection membrane (qval8.53E-6)', 'GO:0043194:axon initial segment (qval8.8E-6)', 'GO:0044444:cytoplasmic part (qval9.58E-6)', 'GO:0005887:integral component of plasma membrane (qval9.74E-6)', 'GO:0099569:presynaptic cytoskeleton (qval1.81E-5)', 'GO:0044448:cell cortex part (qval1.87E-5)', 'GO:0032838:plasma membrane bounded cell projection cytoplasm (qval2.68E-5)', 'GO:0099091:postsynaptic specialization, intracellular component (qval3.51E-5)', 'GO:0046658:anchored component of plasma membrane (qval3.53E-5)', 'GO:0099522:region of cytosol (qval4.5E-5)', 'GO:0099523:presynaptic cytosol (qval4.5E-5)', 'GO:0048787:presynaptic active zone membrane (qval5.19E-5)', 'GO:0060077:inhibitory synapse (qval6.39E-5)', 'GO:0099025:anchored component of postsynaptic membrane (qval1.11E-4)', 'GO:0098588:bounding membrane of organelle (qval1.13E-4)', 'GO:0030315:T-tubule (qval1.17E-4)', 'GO:0032839:dendrite cytoplasm (qval1.66E-4)', 'GO:0070044:synaptobrevin 2-SNAP-25-syntaxin-1a complex (qval2.48E-4)', 'GO:0036477:somatodendritic compartment (qval2.51E-4)', 'GO:0005856:cytoskeleton (qval3.08E-4)', 'GO:0098945:intrinsic component of presynaptic active zone membrane (qval3.79E-4)', 'GO:0005768:endosome (qval4.27E-4)', 'GO:0005938:cell cortex (qval4.49E-4)', 'GO:0098802:plasma membrane receptor complex (qval4.63E-4)', 'GO:0031300:intrinsic component of organelle membrane (qval4.89E-4)', 'GO:0031225:anchored component of membrane (qval5.83E-4)', 'GO:0044295:axonal growth cone (qval6.06E-4)', 'GO:0031301:integral component of organelle membrane (qval6.02E-4)', 'GO:0098684:photoreceptor ribbon synapse (qval7.26E-4)', 'GO:0099059:integral component of presynaptic active zone membrane (qval8.19E-4)', 'GO:0099144:anchored component of synaptic membrane (qval9.53E-4)', 'GO:0099571:postsynaptic cytoskeleton (qval9.46E-4)', 'GO:0033268:node of Ranvier (qval9.38E-4)', 'GO:0017146:NMDA selective glutamate receptor complex (qval1.16E-3)', 'GO:0034704:calcium channel complex (qval1.39E-3)', 'GO:0048788:cytoskeleton of presynaptic active zone (qval1.4E-3)', 'GO:0099738:cell cortex region (qval1.46E-3)', 'GO:0031201:SNARE complex (qval1.45E-3)', 'GO:0005891:voltage-gated calcium channel complex (qval1.67E-3)', 'GO:0030863:cortical cytoskeleton (qval1.98E-3)', 'GO:0097440:apical dendrite (qval2.11E-3)', 'GO:0043235:receptor complex (qval2.21E-3)', 'GO:1902710:GABA receptor complex (qval2.29E-3)', 'GO:0070032:synaptobrevin 2-SNAP-25-syntaxin-1a-complexin I complex (qval3.89E-3)', 'GO:0070033:synaptobrevin 2-SNAP-25-syntaxin-1a-complexin II complex (qval3.86E-3)', 'GO:0150034:distal axon (qval3.84E-3)', 'GO:0098805:whole membrane (qval3.95E-3)', 'GO:0043226:organelle (qval5.72E-3)', 'GO:0031224:intrinsic component of membrane (qval6.44E-3)', 'GO:0032591:dendritic spine membrane (qval6.86E-3)', 'GO:0031045:dense core granule (qval7.67E-3)', 'GO:0043083:synaptic cleft (qval8.9E-3)', 'GO:0099030:anchored component of postsynaptic specialization membrane (qval8.85E-3)', 'GO:0099031:anchored component of postsynaptic density membrane (qval8.79E-3)', 'GO:0098833:presynaptic endocytic zone (qval8.74E-3)', 'GO:0005955:calcineurin complex (qval8.68E-3)', 'GO:1990769:proximal neuron projection (qval8.62E-3)', 'GO:0044307:dendritic branch (qval8.56E-3)', 'GO:0030122:AP-2 adaptor complex (qval9.82E-3)', 'GO:1990454:L-type voltage-gated calcium channel complex (qval9.76E-3)', 'GO:1902711:GABA-A receptor complex (qval1.1E-2)']</t>
        </is>
      </c>
    </row>
    <row r="15">
      <c r="A15" s="1" t="n">
        <v>14</v>
      </c>
      <c r="B15" t="n">
        <v>18351</v>
      </c>
      <c r="C15" t="n">
        <v>5043</v>
      </c>
      <c r="D15" t="n">
        <v>89</v>
      </c>
      <c r="E15" t="n">
        <v>7832</v>
      </c>
      <c r="F15" t="n">
        <v>265</v>
      </c>
      <c r="G15" t="n">
        <v>4812</v>
      </c>
      <c r="H15" t="n">
        <v>88</v>
      </c>
      <c r="I15" t="n">
        <v>438</v>
      </c>
      <c r="J15" s="2" t="n">
        <v>-1336</v>
      </c>
      <c r="K15" t="n">
        <v>0.368</v>
      </c>
      <c r="L15" t="inlineStr">
        <is>
          <t>2010300C02Rik,2700081O15Rik,Abhd6,Abi1,Abi2,Abl2,Actr3b,Adcy2,Add2,Adgrb2,Agfg2,Arf1,Arf3,Arhgap39,Arhgef25,Arhgef4,Arhgef9,Arl8b,Arpc2,Arpc3,Arpc5,Asphd2,Atf6b,Atp2b1,Atp2b3,B4galnt1,Bcl11a,Bhlhe22,Brinp1,Brk1,Btbd9,Bves,Bzw2,Cabp7,Cacng8,Cadm2,Calm3,Camk1d,Camk2b,Camkk1,Camsap2,Camta2,Cap2,Capza2,Capzb,Cbfa2t3,Ccdc71l,Ccng2,Ccny,Cdc40,Cdc42se2,Cdh11,Celf5,Chn1,Chrd,Chst1,Cnih2,Cnksr2,Cpne6,Cpt1c,Creg2,Crls1,Crmp1,Csnk1a1,Cttn,Ctxn1,Cyfip1,Dab1,Dagla,Dapk1,Dbn1,Dgkg,Dgkz,Dhx33,Dlg3,Dlg4,Dlgap2,Dnah9,Dock4,Dok4,Dok6,Drd5,Dynll1,Dyrk2,E2f3,Efna3,Eftud2,Enox1,Epha5,Epha6,Epha7,Exoc6,Extl1,Faah,Fam131a,Fam13c,Fam189a1,Fam49a,Fgf13,Fgfr1,Fhl2,Foxg1,Frmpd4,Frrs1l,Gabra2,Gabra5,Gabrb3,Galnt17,Gnaq,Golm1,Gpm6a,Gpr22,Gprin1,Grasp,Gria1,Grin2a,Grin2b,Grina,Hivep2,Hspa1b,Icam5,Ifngr2,Inka2,Iqgap2,Iqsec2,Itga8,Itpka,Jph3,Jph4,Junb,Kalrn,Kcnab1,Kcnab2,Kcnd2,Kctd12,Kctd6,Klhl3,Ksr1,Large1,Lct,Limd2,Lingo3,Lmo3,Lmtk3,Lrrc10b,Lrrn2,Lsm8,Lurap1l,Map4k3,Mast3,Med24,Mical2,Mindy3,Mmd,Mpped2,Msra,Myt1l,Ncdn,Nckap1,Ndrg3,Nebl,Nedd4l,Nell2,Neurod2,Nfyb,Nlgn3,Nmt1,Nos1ap,Npdc1,Nr3c2,Nr4a3,Nrp1,Ntrk3,Numbl,Orai2,Otub2,Parp1,Pcdh20,Pds5b,Pfkl,Pip5k1a,Pkp2,Plekhg5,Plppr4,Plppr5,Plxna4,Ppfia2,Ppm1e,Ppp3ca,Ppp3r1,Prickle2,Prkag2,Prkce,Prkcg,Prr7,Psd,Pwwp2b,Pygo1,Rab40b,Rabgap1l,Rapgef5,Rapgefl1,Rasgef1a,Rasgrp1,Rasl10a,Raver2,Rbfox1,Rin1,Rnf165,Robo2,Rogdi,Rprml,Runx2,Scn3b,Sdcbp,Sec14l1,Seh1l,Selenow,Sema3e,Sept3,Shisa6,Shisa7,Sipa1l1,Sipa1l3,Skida1,Slc44a5,Slit1,Slit3,Slitrk3,Slitrk5,Smpd3,Snx13,Sorl1,Sowaha,Speg,Sphkap,Sprn,Sptbn2,St6galnac5,Stim2,Stk25,Stum,Stxbp5l,Susd6,Syngap1,Tacc2,Tcf4,Tecpr1,Tmem150c,Tnfrsf25,Tnks1bp1,Trim2,Tspan5,Ube2e2,Ube2g2,Unc5a,Upf3a,Ust,Vps13c,Wasf1,Wipf3,Wscd2,Zbtb18,Zbtb20,Zfp189</t>
        </is>
      </c>
      <c r="M15" t="inlineStr">
        <is>
          <t>[(0, 56), (0, 67), (0, 85), (1, 35), (1, 56), (1, 67), (1, 85), (2, 4), (2, 12), (2, 35), (2, 49), (2, 54), (2, 55), (2, 56), (2, 65), (2, 67), (2, 70), (2, 85), (2, 87), (3, 4), (3, 35), (3, 49), (3, 54), (3, 55), (3, 56), (3, 65), (3, 67), (3, 70), (3, 85), (3, 87), (5, 56), (5, 67), (5, 85), (6, 56), (6, 67), (6, 85), (7, 4), (7, 35), (7, 49), (7, 54), (7, 55), (7, 56), (7, 65), (7, 67), (7, 70), (7, 85), (7, 87), (8, 56), (8, 67), (8, 85), (9, 56), (9, 67), (9, 85), (10, 56), (10, 67), (10, 85), (11, 4), (11, 35), (11, 49), (11, 54), (11, 55), (11, 56), (11, 65), (11, 67), (11, 70), (11, 85), (11, 87), (13, 35), (13, 56), (13, 65), (13, 67), (13, 70), (13, 85), (13, 87), (14, 4), (14, 12), (14, 35), (14, 49), (14, 54), (14, 55), (14, 56), (14, 65), (14, 67), (14, 70), (14, 85), (14, 87), (15, 56), (15, 67), (15, 85), (16, 4), (16, 35), (16, 49), (16, 54), (16, 55), (16, 56), (16, 65), (16, 67), (16, 70), (16, 85), (16, 87), (17, 4), (17, 35), (17, 49), (17, 54), (17, 55), (17, 56), (17, 65), (17, 67), (17, 70), (17, 85), (17, 87), (18, 56), (18, 67), (18, 85), (19, 56), (19, 67), (19, 85), (20, 35), (20, 56), (20, 67), (20, 85), (21, 56), (21, 67), (22, 56), (22, 67), (22, 85), (23, 35), (23, 54), (23, 56), (23, 67), (23, 70), (23, 85), (24, 4), (24, 35), (24, 49), (24, 54), (24, 55), (24, 56), (24, 65), (24, 67), (24, 70), (24, 85), (24, 87), (25, 56), (25, 67), (25, 85), (26, 4), (26, 35), (26, 54), (26, 55), (26, 56), (26, 67), (26, 70), (26, 85), (26, 87), (27, 4), (27, 12), (27, 35), (27, 49), (27, 54), (27, 55), (27, 56), (27, 65), (27, 67), (27, 70), (27, 85), (27, 87), (28, 4), (28, 35), (28, 54), (28, 55), (28, 56), (28, 65), (28, 67), (28, 70), (28, 85), (28, 87), (29, 4), (29, 35), (29, 49), (29, 54), (29, 55), (29, 56), (29, 65), (29, 67), (29, 70), (29, 85), (29, 87), (30, 56), (30, 67), (30, 85), (31, 56), (31, 67), (31, 70), (31, 85), (32, 56), (32, 67), (32, 85), (33, 4), (33, 35), (33, 49), (33, 54), (33, 55), (33, 56), (33, 65), (33, 67), (33, 70), (33, 85), (33, 87), (34, 4), (34, 35), (34, 49), (34, 54), (34, 55), (34, 56), (34, 65), (34, 67), (34, 70), (34, 85), (34, 87), (36, 56), (36, 67), (36, 85), (37, 4), (37, 35), (37, 49), (37, 54), (37, 55), (37, 56), (37, 65), (37, 67), (37, 70), (37, 85), (37, 87), (38, 56), (38, 67), (38, 85), (39, 56), (39, 67), (39, 85), (40, 56), (40, 67), (40, 85), (41, 35), (41, 56), (41, 67), (41, 70), (41, 85), (42, 56), (42, 67), (42, 85), (43, 56), (43, 67), (43, 85), (44, 35), (44, 56), (44, 67), (44, 85), (44, 87), (45, 4), (45, 35), (45, 49), (45, 54), (45, 55), (45, 56), (45, 65), (45, 67), (45, 70), (45, 85), (45, 87), (46, 56), (46, 67), (46, 85), (47, 56), (47, 67), (47, 85), (48, 4), (48, 35), (48, 49), (48, 54), (48, 55), (48, 56), (48, 65), (48, 67), (48, 70), (48, 85), (48, 87), (50, 56), (50, 67), (50, 85), (51, 56), (51, 67), (51, 85), (52, 56), (52, 67), (52, 85), (53, 4), (53, 35), (53, 49), (53, 54), (53, 55), (53, 56), (53, 65), (53, 67), (53, 70), (53, 85), (53, 87), (57, 56), (57, 67), (58, 56), (58, 67), (58, 85), (59, 56), (59, 67), (59, 85), (60, 56), (60, 67), (60, 85), (61, 56), (61, 67), (61, 85), (62, 56), (62, 67), (62, 85), (63, 56), (63, 67), (63, 85), (64, 4), (64, 35), (64, 54), (64, 55), (64, 56), (64, 65), (64, 67), (64, 70), (64, 85), (64, 87), (66, 35), (66, 56), (66, 67), (66, 85), (68, 56), (68, 67), (68, 85), (69, 56), (69, 67), (69, 85), (71, 4), (71, 35), (71, 49), (71, 54), (71, 55), (71, 56), (71, 65), (71, 67), (71, 70), (71, 85), (71, 87), (73, 56), (73, 67), (73, 85), (74, 4), (74, 35), (74, 49), (74, 54), (74, 55), (74, 56), (74, 65), (74, 67), (74, 70), (74, 85), (74, 87), (75, 4), (75, 35), (75, 54), (75, 55), (75, 56), (75, 65), (75, 67), (75, 70), (75, 85), (75, 87), (76, 56), (76, 67), (76, 85), (77, 56), (77, 67), (77, 85), (78, 4), (78, 35), (78, 49), (78, 54), (78, 55), (78, 56), (78, 65), (78, 67), (78, 70), (78, 85), (78, 87), (79, 35), (79, 56), (79, 67), (79, 85), (80, 56), (80, 67), (80, 85), (81, 56), (81, 67), (81, 85), (82, 56), (82, 67), (82, 85), (83, 4), (83, 35), (83, 54), (83, 55), (83, 56), (83, 65), (83, 67), (83, 70), (83, 85), (83, 87), (84, 56), (84, 67), (84, 85), (86, 56), (86, 67), (88, 4), (88, 35), (88, 49), (88, 54), (88, 55), (88, 56), (88, 65), (88, 67), (88, 70), (88, 85), (88, 87)]</t>
        </is>
      </c>
      <c r="N15" t="n">
        <v>2482</v>
      </c>
      <c r="O15" t="n">
        <v>0.5</v>
      </c>
      <c r="P15" t="n">
        <v>0.9</v>
      </c>
      <c r="Q15" t="n">
        <v>3</v>
      </c>
      <c r="R15" t="n">
        <v>10000</v>
      </c>
      <c r="S15" t="inlineStr">
        <is>
          <t>14/03/2024, 15:16:24</t>
        </is>
      </c>
      <c r="T15" s="3">
        <f>hyperlink("https://spiral.technion.ac.il/results/MTAwMDA3Ng==/14/GOResultsPROCESS","link")</f>
        <v/>
      </c>
      <c r="U15" t="inlineStr">
        <is>
          <t>['GO:0050804:modulation of chemical synaptic transmission (qval1.82E-11)', 'GO:0099177:regulation of trans-synaptic signaling (qval9.7E-12)', 'GO:0120035:regulation of plasma membrane bounded cell projection organization (qval1.03E-10)', 'GO:0031344:regulation of cell projection organization (qval1.17E-10)', 'GO:0023051:regulation of signaling (qval1.18E-10)', 'GO:0045664:regulation of neuron differentiation (qval1.6E-10)', 'GO:0010646:regulation of cell communication (qval1.85E-10)', 'GO:0010769:regulation of cell morphogenesis involved in differentiation (qval3.79E-10)', 'GO:0048167:regulation of synaptic plasticity (qval4.49E-10)', 'GO:0007399:nervous system development (qval4.57E-10)', 'GO:0010975:regulation of neuron projection development (qval7.45E-10)', 'GO:0022604:regulation of cell morphogenesis (qval1.84E-9)', 'GO:0051960:regulation of nervous system development (qval1.44E-8)', 'GO:0050767:regulation of neurogenesis (qval1.63E-8)', 'GO:0099173:postsynapse organization (qval4.14E-8)', 'GO:0030030:cell projection organization (qval7.08E-8)', 'GO:0048731:system development (qval6.9E-8)', 'GO:0051128:regulation of cellular component organization (qval6.81E-8)', 'GO:0030833:regulation of actin filament polymerization (qval1.11E-7)', 'GO:0050807:regulation of synapse organization (qval2.07E-7)', 'GO:0060284:regulation of cell development (qval2.28E-7)', 'GO:0099175:regulation of postsynapse organization (qval3.68E-7)', 'GO:0032989:cellular component morphogenesis (qval3.9E-7)', 'GO:0008064:regulation of actin polymerization or depolymerization (qval4.58E-7)', 'GO:0030832:regulation of actin filament length (qval5.76E-7)', 'GO:0050794:regulation of cellular process (qval6.83E-7)', 'GO:0030838:positive regulation of actin filament polymerization (qval7.87E-7)', 'GO:0050770:regulation of axonogenesis (qval1E-6)', 'GO:0032271:regulation of protein polymerization (qval9.65E-7)', 'GO:0009966:regulation of signal transduction (qval9.38E-7)', 'GO:0050773:regulation of dendrite development (qval1.01E-6)', 'GO:0031346:positive regulation of cell projection organization (qval1.24E-6)', 'GO:0045666:positive regulation of neuron differentiation (qval1.2E-6)', 'GO:0007611:learning or memory (qval1.24E-6)', 'GO:0050890:cognition (qval1.45E-6)', 'GO:0048858:cell projection morphogenesis (qval2.35E-6)', 'GO:0032956:regulation of actin cytoskeleton organization (qval2.83E-6)', 'GO:0110053:regulation of actin filament organization (qval3.43E-6)', 'GO:0007610:behavior (qval3.6E-6)', 'GO:0032970:regulation of actin filament-based process (qval4.42E-6)', 'GO:0044087:regulation of cellular component biogenesis (qval6.2E-6)', 'GO:0032990:cell part morphogenesis (qval7.39E-6)', 'GO:0048583:regulation of response to stimulus (qval7.37E-6)', 'GO:0120039:plasma membrane bounded cell projection morphogenesis (qval7.51E-6)', 'GO:0050789:regulation of biological process (qval9.1E-6)', 'GO:0048168:regulation of neuronal synaptic plasticity (qval1.09E-5)', 'GO:2001257:regulation of cation channel activity (qval1.21E-5)', 'GO:0099601:regulation of neurotransmitter receptor activity (qval1.22E-5)', 'GO:1902903:regulation of supramolecular fiber organization (qval1.85E-5)', 'GO:0007264:small GTPase mediated signal transduction (qval1.96E-5)', 'GO:0032273:positive regulation of protein polymerization (qval2.1E-5)', 'GO:0065008:regulation of biological quality (qval2.1E-5)', 'GO:0050808:synapse organization (qval2.12E-5)', 'GO:0007411:axon guidance (qval2.22E-5)', 'GO:0048812:neuron projection morphogenesis (qval2.31E-5)', 'GO:0097485:neuron projection guidance (qval2.45E-5)', 'GO:1900449:regulation of glutamate receptor signaling pathway (qval2.43E-5)', 'GO:0065009:regulation of molecular function (qval2.51E-5)', 'GO:0065007:biological regulation (qval3.5E-5)', 'GO:0042391:regulation of membrane potential (qval3.54E-5)', 'GO:0051962:positive regulation of nervous system development (qval3.8E-5)', 'GO:2000601:positive regulation of Arp2/3 complex-mediated actin nucleation (qval4.06E-5)', 'GO:0060078:regulation of postsynaptic membrane potential (qval4.87E-5)', 'GO:0051130:positive regulation of cellular component organization (qval5.32E-5)', 'GO:0034315:regulation of Arp2/3 complex-mediated actin nucleation (qval5.49E-5)', 'GO:0050769:positive regulation of neurogenesis (qval5.85E-5)', 'GO:0022603:regulation of anatomical structure morphogenesis (qval5.92E-5)', 'GO:0051493:regulation of cytoskeleton organization (qval6.05E-5)', 'GO:0010976:positive regulation of neuron projection development (qval6.3E-5)', 'GO:0048522:positive regulation of cellular process (qval6.35E-5)', 'GO:0120036:plasma membrane bounded cell projection organization (qval6.27E-5)', 'GO:0051495:positive regulation of cytoskeleton organization (qval6.32E-5)', 'GO:0007612:learning (qval6.57E-5)', 'GO:0097581:lamellipodium organization (qval7.02E-5)', 'GO:0051056:regulation of small GTPase mediated signal transduction (qval8.33E-5)', 'GO:0007015:actin filament organization (qval9.02E-5)', 'GO:1902905:positive regulation of supramolecular fiber organization (qval1.01E-4)', 'GO:0035556:intracellular signal transduction (qval1.27E-4)', 'GO:0048814:regulation of dendrite morphogenesis (qval1.29E-4)', 'GO:0045595:regulation of cell differentiation (qval1.31E-4)', 'GO:0032535:regulation of cellular component size (qval1.3E-4)', 'GO:0061001:regulation of dendritic spine morphogenesis (qval1.45E-4)', 'GO:0097061:dendritic spine organization (qval1.56E-4)', 'GO:0010720:positive regulation of cell development (qval1.72E-4)', 'GO:0044089:positive regulation of cellular component biogenesis (qval1.7E-4)', 'GO:0009653:anatomical structure morphogenesis (qval1.78E-4)', 'GO:0090066:regulation of anatomical structure size (qval1.92E-4)', 'GO:0032412:regulation of ion transmembrane transporter activity (qval2.09E-4)', 'GO:0043254:regulation of protein complex assembly (qval2.12E-4)', 'GO:1904062:regulation of cation transmembrane transport (qval2.48E-4)', 'GO:0006928:movement of cell or subcellular component (qval2.88E-4)', 'GO:0010771:negative regulation of cell morphogenesis involved in differentiation (qval2.95E-4)', 'GO:0099188:postsynaptic cytoskeleton organization (qval3.04E-4)', 'GO:0098974:postsynaptic actin cytoskeleton organization (qval3.01E-4)', 'GO:0034314:Arp2/3 complex-mediated actin nucleation (qval2.97E-4)', 'GO:0022898:regulation of transmembrane transporter activity (qval3.19E-4)', 'GO:0007613:memory (qval3.43E-4)', 'GO:0051125:regulation of actin nucleation (qval3.6E-4)', 'GO:0099072:regulation of postsynaptic membrane neurotransmitter receptor levels (qval3.78E-4)', 'GO:0051127:positive regulation of actin nucleation (qval4.06E-4)', 'GO:2000310:regulation of NMDA receptor activity (qval4.39E-4)', 'GO:0044093:positive regulation of molecular function (qval4.47E-4)', 'GO:0061387:regulation of extent of cell growth (qval4.52E-4)', 'GO:0048869:cellular developmental process (qval4.66E-4)', 'GO:0010770:positive regulation of cell morphogenesis involved in differentiation (qval4.94E-4)', 'GO:0032409:regulation of transporter activity (qval4.91E-4)', 'GO:0001508:action potential (qval6.09E-4)', 'GO:0106027:neuron projection organization (qval6.79E-4)', 'GO:0031175:neuron projection development (qval6.85E-4)', 'GO:0050806:positive regulation of synaptic transmission (qval7.56E-4)', 'GO:0023052:signaling (qval9.38E-4)', 'GO:0097435:supramolecular fiber organization (qval9.62E-4)', 'GO:0060998:regulation of dendritic spine development (qval1.02E-3)', 'GO:0035640:exploration behavior (qval1.07E-3)', 'GO:0050771:negative regulation of axonogenesis (qval1.08E-3)', 'GO:0050905:neuromuscular process (qval1.1E-3)', 'GO:0099537:trans-synaptic signaling (qval1.09E-3)', 'GO:0030036:actin cytoskeleton organization (qval1.17E-3)', 'GO:0010591:regulation of lamellipodium assembly (qval1.23E-3)', 'GO:0046578:regulation of Ras protein signal transduction (qval1.22E-3)', 'GO:0099536:synaptic signaling (qval1.33E-3)', 'GO:0031345:negative regulation of cell projection organization (qval1.47E-3)', 'GO:0048518:positive regulation of biological process (qval1.54E-3)', 'GO:0016310:phosphorylation (qval1.58E-3)', 'GO:0016601:Rac protein signal transduction (qval1.82E-3)', 'GO:1902683:regulation of receptor localization to synapse (qval1.81E-3)', 'GO:0098916:anterograde trans-synaptic signaling (qval1.87E-3)', 'GO:0007268:chemical synaptic transmission (qval1.85E-3)', 'GO:0030029:actin filament-based process (qval1.97E-3)', 'GO:0051049:regulation of transport (qval2.09E-3)', 'GO:0007165:signal transduction (qval2.11E-3)', 'GO:0007265:Ras protein signal transduction (qval2.31E-3)', 'GO:0032879:regulation of localization (qval2.35E-3)', 'GO:0031334:positive regulation of protein complex assembly (qval2.44E-3)', 'GO:0008306:associative learning (qval3.24E-3)', 'GO:0034765:regulation of ion transmembrane transport (qval3.44E-3)', 'GO:0051668:localization within membrane (qval3.55E-3)', 'GO:0010469:regulation of signaling receptor activity (qval3.52E-3)', 'GO:1902743:regulation of lamellipodium organization (qval3.73E-3)', 'GO:0045010:actin nucleation (qval3.87E-3)', 'GO:0050885:neuromuscular process controlling balance (qval3.9E-3)', 'GO:0007267:cell-cell signaling (qval3.95E-3)', 'GO:0022008:neurogenesis (qval4.07E-3)', 'GO:0010592:positive regulation of lamellipodium assembly (qval4.56E-3)', 'GO:0007416:synapse assembly (qval5.17E-3)', 'GO:0010977:negative regulation of neuron projection development (qval5.33E-3)', 'GO:0060341:regulation of cellular localization (qval5.62E-3)', 'GO:0007409:axonogenesis (qval6.08E-3)', 'GO:0043269:regulation of ion transport (qval6.69E-3)', 'GO:0051961:negative regulation of nervous system development (qval6.69E-3)', 'GO:0050793:regulation of developmental process (qval7.25E-3)', 'GO:2000026:regulation of multicellular organismal development (qval7.21E-3)', 'GO:0008154:actin polymerization or depolymerization (qval7.36E-3)', 'GO:0007010:cytoskeleton organization (qval7.37E-3)', 'GO:0033555:multicellular organismal response to stress (qval8.57E-3)', 'GO:0051239:regulation of multicellular organismal process (qval8.83E-3)', 'GO:0050768:negative regulation of neurogenesis (qval9.01E-3)', 'GO:0031290:retinal ganglion cell axon guidance (qval9.4E-3)', 'GO:0045597:positive regulation of cell differentiation (qval9.43E-3)', 'GO:0034762:regulation of transmembrane transport (qval9.49E-3)', 'GO:0048013:ephrin receptor signaling pathway (qval9.57E-3)', 'GO:0008045:motor neuron axon guidance (qval9.51E-3)', 'GO:1902745:positive regulation of lamellipodium organization (qval9.46E-3)', 'GO:0051641:cellular localization (qval1.01E-2)', 'GO:0006930:substrate-dependent cell migration, cell extension (qval1.01E-2)', 'GO:0051705:multi-organism behavior (qval1.04E-2)', 'GO:0050772:positive regulation of axonogenesis (qval1.11E-2)', 'GO:0120034:positive regulation of plasma membrane bounded cell projection assembly (qval1.11E-2)', 'GO:0051336:regulation of hydrolase activity (qval1.18E-2)', 'GO:0043087:regulation of GTPase activity (qval1.21E-2)', 'GO:0048169:regulation of long-term neuronal synaptic plasticity (qval1.22E-2)', 'GO:2000249:regulation of actin cytoskeleton reorganization (qval1.21E-2)', 'GO:0048675:axon extension (qval1.2E-2)', 'GO:0043085:positive regulation of catalytic activity (qval1.24E-2)', 'GO:0043954:cellular component maintenance (qval1.26E-2)', 'GO:0043113:receptor clustering (qval1.25E-2)', 'GO:1900006:positive regulation of dendrite development (qval1.29E-2)', 'GO:0098962:regulation of postsynaptic neurotransmitter receptor activity (qval1.33E-2)', 'GO:0007275:multicellular organism development (qval1.38E-2)', 'GO:1902284:neuron projection extension involved in neuron projection guidance (qval1.46E-2)', 'GO:0048846:axon extension involved in axon guidance (qval1.45E-2)', 'GO:0009987:cellular process (qval1.54E-2)', 'GO:0023056:positive regulation of signaling (qval1.55E-2)', 'GO:1902531:regulation of intracellular signal transduction (qval1.54E-2)', 'GO:0006468:protein phosphorylation (qval1.55E-2)', 'GO:0099563:modification of synaptic structure (qval1.57E-2)', 'GO:0060292:long-term synaptic depression (qval1.56E-2)', 'GO:0048666:neuron development (qval1.56E-2)', 'GO:0032502:developmental process (qval1.62E-2)', 'GO:0000902:cell morphogenesis (qval1.65E-2)', 'GO:0007215:glutamate receptor signaling pathway (qval1.64E-2)', 'GO:0016043:cellular component organization (qval1.69E-2)', 'GO:0060999:positive regulation of dendritic spine development (qval1.7E-2)', 'GO:0021636:trigeminal nerve morphogenesis (qval1.73E-2)', 'GO:0033043:regulation of organelle organization (qval1.74E-2)', 'GO:0032501:multicellular organismal process (qval1.88E-2)', 'GO:0106104:regulation of glutamate receptor clustering (qval1.98E-2)', 'GO:1904717:regulation of AMPA glutamate receptor clustering (qval1.97E-2)', 'GO:0046958:nonassociative learning (qval1.96E-2)', 'GO:0030516:regulation of axon extension (qval2.04E-2)', 'GO:1901626:regulation of postsynaptic membrane organization (qval2.14E-2)', 'GO:0060384:innervation (qval2.13E-2)', 'GO:0050790:regulation of catalytic activity (qval2.15E-2)', 'GO:0120032:regulation of plasma membrane bounded cell projection assembly (qval2.2E-2)', 'GO:0001662:behavioral fear response (qval2.23E-2)', 'GO:0060491:regulation of cell projection assembly (qval2.38E-2)', 'GO:0045665:negative regulation of neuron differentiation (qval2.39E-2)', 'GO:0010647:positive regulation of cell communication (qval2.43E-2)', 'GO:0071840:cellular component organization or biogenesis (qval2.62E-2)', 'GO:0099628:neurotransmitter receptor diffusion trapping (qval2.62E-2)', 'GO:0097062:dendritic spine maintenance (qval2.61E-2)', 'GO:0098885:modification of postsynaptic actin cytoskeleton (qval2.59E-2)', 'GO:0098970:postsynaptic neurotransmitter receptor diffusion trapping (qval2.58E-2)', 'GO:0098953:receptor diffusion trapping (qval2.57E-2)', 'GO:0048671:negative regulation of collateral sprouting (qval2.56E-2)', 'GO:0010721:negative regulation of cell development (qval2.64E-2)', 'GO:0002209:behavioral defense response (qval2.66E-2)', 'GO:0061003:positive regulation of dendritic spine morphogenesis (qval2.8E-2)', 'GO:1902473:regulation of protein localization to synapse (qval2.79E-2)', 'GO:0048856:anatomical structure development (qval2.78E-2)', 'GO:0097120:receptor localization to synapse (qval2.92E-2)', 'GO:1990138:neuron projection extension (qval3.01E-2)', 'GO:0072347:response to anesthetic (qval3.22E-2)', 'GO:0019098:reproductive behavior (qval3.21E-2)', 'GO:2000311:regulation of AMPA receptor activity (qval3.2E-2)', 'GO:0051345:positive regulation of hydrolase activity (qval3.2E-2)', 'GO:0060359:response to ammonium ion (qval3.19E-2)', 'GO:1904862:inhibitory synapse assembly (qval3.28E-2)', 'GO:0007154:cell communication (qval3.37E-2)', 'GO:0051489:regulation of filopodium assembly (qval3.47E-2)', 'GO:0042596:fear response (qval3.46E-2)', 'GO:1905809:negative regulation of synapse organization (qval3.62E-2)', 'GO:0034332:adherens junction organization (qval3.93E-2)', 'GO:0046677:response to antibiotic (qval4.15E-2)', 'GO:0046960:sensitization (qval4.25E-2)', 'GO:0035023:regulation of Rho protein signal transduction (qval4.47E-2)', 'GO:0051129:negative regulation of cellular component organization (qval4.82E-2)', 'GO:0006796:phosphate-containing compound metabolic process (qval5.37E-2)', 'GO:0007214:gamma-aminobutyric acid signaling pathway (qval5.39E-2)', 'GO:0022029:telencephalon cell migration (qval5.44E-2)', 'GO:0010638:positive regulation of organelle organization (qval5.49E-2)', 'GO:0032880:regulation of protein localization (qval5.51E-2)', 'GO:0050775:positive regulation of dendrite morphogenesis (qval5.88E-2)']</t>
        </is>
      </c>
      <c r="V15" s="3">
        <f>hyperlink("https://spiral.technion.ac.il/results/MTAwMDA3Ng==/14/GOResultsFUNCTION","link")</f>
        <v/>
      </c>
      <c r="W15" t="inlineStr">
        <is>
          <t>['GO:0051020:GTPase binding (qval4.42E-5)', 'GO:0035254:glutamate receptor binding (qval8.62E-5)', 'GO:0016773:phosphotransferase activity, alcohol group as acceptor (qval8.36E-5)', 'GO:0005515:protein binding (qval1.36E-4)', 'GO:0016301:kinase activity (qval2.72E-4)', 'GO:0004672:protein kinase activity (qval2.5E-4)', 'GO:0019899:enzyme binding (qval5.22E-4)', 'GO:0016772:transferase activity, transferring phosphorus-containing groups (qval1.71E-3)', 'GO:0043168:anion binding (qval2.32E-3)', 'GO:0003779:actin binding (qval4.47E-3)', 'GO:0035255:ionotropic glutamate receptor binding (qval7.68E-3)', 'GO:0004683:calmodulin-dependent protein kinase activity (qval7.06E-3)', 'GO:0019904:protein domain specific binding (qval8.64E-3)', 'GO:0031267:small GTPase binding (qval8.21E-3)', 'GO:0005085:guanyl-nucleotide exchange factor activity (qval8.82E-3)', 'GO:0051015:actin filament binding (qval9.64E-3)', 'GO:0005096:GTPase activator activity (qval9.62E-3)', 'GO:0030165:PDZ domain binding (qval1.03E-2)', 'GO:0098918:structural constituent of synapse (qval1.02E-2)', 'GO:0032555:purine ribonucleotide binding (qval1.06E-2)', 'GO:0097367:carbohydrate derivative binding (qval1.08E-2)', 'GO:0017076:purine nucleotide binding (qval1.15E-2)', 'GO:0032553:ribonucleotide binding (qval1.16E-2)', 'GO:0008179:adenylate cyclase binding (qval1.41E-2)', 'GO:0005003:ephrin receptor activity (qval1.35E-2)', 'GO:0035639:purine ribonucleoside triphosphate binding (qval1.36E-2)', 'GO:0030695:GTPase regulator activity (qval1.32E-2)', 'GO:0008047:enzyme activator activity (qval1.37E-2)', 'GO:0098772:molecular function regulator (qval1.35E-2)', 'GO:0004674:protein serine/threonine kinase activity (qval1.5E-2)', 'GO:0046875:ephrin receptor binding (qval1.47E-2)', 'GO:1904315:transmitter-gated ion channel activity involved in regulation of postsynaptic membrane potential (qval1.47E-2)', 'GO:0005004:GPI-linked ephrin receptor activity (qval1.48E-2)', 'GO:0008144:drug binding (qval1.83E-2)', 'GO:0099529:neurotransmitter receptor activity involved in regulation of postsynaptic membrane potential (qval1.85E-2)', 'GO:0098960:postsynaptic neurotransmitter receptor activity (qval2.21E-2)', 'GO:0022835:transmitter-gated channel activity (qval2.15E-2)', 'GO:0022824:transmitter-gated ion channel activity (qval2.09E-2)', 'GO:0044877:protein-containing complex binding (qval2.23E-2)', 'GO:0004714:transmembrane receptor protein tyrosine kinase activity (qval2.19E-2)', 'GO:0008092:cytoskeletal protein binding (qval2.44E-2)', 'GO:0032559:adenyl ribonucleotide binding (qval2.4E-2)', 'GO:0000166:nucleotide binding (qval2.71E-2)', 'GO:1901265:nucleoside phosphate binding (qval2.65E-2)', 'GO:0030554:adenyl nucleotide binding (qval2.62E-2)', 'GO:0060589:nucleoside-triphosphatase regulator activity (qval3.56E-2)', 'GO:0005516:calmodulin binding (qval4.01E-2)', 'GO:0005524:ATP binding (qval3.98E-2)', 'GO:0005522:profilin binding (qval4.5E-2)', 'GO:0005230:extracellular ligand-gated ion channel activity (qval4.62E-2)', 'GO:0004713:protein tyrosine kinase activity (qval4.94E-2)', 'GO:1905056:calcium-transporting ATPase activity involved in regulation of presynaptic cytosolic calcium ion concentration (qval5.66E-2)', 'GO:0015085:calcium ion transmembrane transporter activity (qval5.57E-2)', 'GO:0097110:scaffold protein binding (qval5.82E-2)', 'GO:0019199:transmembrane receptor protein kinase activity (qval6.61E-2)', 'GO:0022851:GABA-gated chloride ion channel activity (qval6.68E-2)', 'GO:0071933:Arp2/3 complex binding (qval6.56E-2)', 'GO:0016247:channel regulator activity (qval7.57E-2)']</t>
        </is>
      </c>
      <c r="X15" s="3">
        <f>hyperlink("https://spiral.technion.ac.il/results/MTAwMDA3Ng==/14/GOResultsCOMPONENT","link")</f>
        <v/>
      </c>
      <c r="Y15" t="inlineStr">
        <is>
          <t>['GO:0044456:synapse part (qval1.28E-24)', 'GO:0098978:glutamatergic synapse (qval7.14E-23)', 'GO:0045202:synapse (qval8.76E-23)', 'GO:0097458:neuron part (qval8.65E-23)', 'GO:0099572:postsynaptic specialization (qval8.12E-17)', 'GO:0014069:postsynaptic density (qval3.41E-16)', 'GO:0098794:postsynapse (qval8.7E-15)', 'GO:0120038:plasma membrane bounded cell projection part (qval2.48E-13)', 'GO:0044463:cell projection part (qval2.21E-13)', 'GO:0042995:cell projection (qval2.48E-13)', 'GO:0030054:cell junction (qval2.69E-13)', 'GO:0043005:neuron projection (qval3.45E-13)', 'GO:0120025:plasma membrane bounded cell projection (qval1.57E-11)', 'GO:0099240:intrinsic component of synaptic membrane (qval1.22E-10)', 'GO:0098936:intrinsic component of postsynaptic membrane (qval1.34E-10)', 'GO:0099699:integral component of synaptic membrane (qval1.67E-10)', 'GO:0043197:dendritic spine (qval1.64E-10)', 'GO:0044309:neuron spine (qval2.93E-10)', 'GO:0099055:integral component of postsynaptic membrane (qval4.22E-10)', 'GO:0098948:intrinsic component of postsynaptic specialization membrane (qval4.39E-10)', 'GO:0099060:integral component of postsynaptic specialization membrane (qval2.54E-9)', 'GO:0097060:synaptic membrane (qval6.68E-9)', 'GO:0030027:lamellipodium (qval6.84E-9)', 'GO:0005886:plasma membrane (qval7.51E-9)', 'GO:0045211:postsynaptic membrane (qval2.13E-8)', 'GO:0060076:excitatory synapse (qval1.03E-7)', 'GO:0016020:membrane (qval1.16E-7)', 'GO:0031209:SCAR complex (qval1.4E-7)', 'GO:0032591:dendritic spine membrane (qval1.35E-7)', 'GO:0032589:neuron projection membrane (qval1.78E-7)', 'GO:0008328:ionotropic glutamate receptor complex (qval2.49E-7)', 'GO:0032281:AMPA glutamate receptor complex (qval3.08E-7)', 'GO:0043235:receptor complex (qval4.21E-7)', 'GO:0034702:ion channel complex (qval4.27E-7)', 'GO:0098878:neurotransmitter receptor complex (qval6.74E-7)', 'GO:0030425:dendrite (qval8.5E-7)', 'GO:1902495:transmembrane transporter complex (qval8.94E-7)', 'GO:0034703:cation channel complex (qval9.01E-7)', 'GO:0031256:leading edge membrane (qval1.3E-6)', 'GO:0033267:axon part (qval1.66E-6)', 'GO:1990351:transporter complex (qval1.66E-6)', 'GO:0099146:intrinsic component of postsynaptic density membrane (qval6.28E-6)', 'GO:0098839:postsynaptic density membrane (qval1E-5)', 'GO:0099634:postsynaptic specialization membrane (qval1.25E-5)', 'GO:0044459:plasma membrane part (qval1.37E-5)', 'GO:0098982:GABA-ergic synapse (qval1.57E-5)', 'GO:0098590:plasma membrane region (qval2.31E-5)', 'GO:0099061:integral component of postsynaptic density membrane (qval3.2E-5)', 'GO:0044297:cell body (qval4.48E-5)', 'GO:0043025:neuronal cell body (qval1.04E-4)', 'GO:0099092:postsynaptic density, intracellular component (qval2.07E-4)', 'GO:0031253:cell projection membrane (qval2.39E-4)', 'GO:0005885:Arp2/3 protein complex (qval3.39E-4)', 'GO:0099091:postsynaptic specialization, intracellular component (qval5.72E-4)', 'GO:0098802:plasma membrane receptor complex (qval7.12E-4)', 'GO:0032279:asymmetric synapse (qval8.09E-4)', 'GO:0030426:growth cone (qval8.07E-4)', 'GO:0032590:dendrite membrane (qval8.47E-4)', 'GO:0030427:site of polarized growth (qval1.07E-3)', 'GO:0098685:Schaffer collateral - CA1 synapse (qval1.33E-3)', 'GO:0043198:dendritic shaft (qval1.55E-3)', 'GO:0098797:plasma membrane protein complex (qval1.54E-3)', 'GO:0098984:neuron to neuron synapse (qval2.02E-3)', 'GO:0005856:cytoskeleton (qval2.27E-3)', 'GO:0008290:F-actin capping protein complex (qval3.22E-3)', 'GO:0098688:parallel fiber to Purkinje cell synapse (qval3.44E-3)', 'GO:0099571:postsynaptic cytoskeleton (qval3.56E-3)', 'GO:0008076:voltage-gated potassium channel complex (qval3.81E-3)', 'GO:0032809:neuronal cell body membrane (qval5.03E-3)', 'GO:0090725:peripheral region of growth cone (qval6.07E-3)', 'GO:0098985:asymmetric, glutamatergic, excitatory synapse (qval5.98E-3)', 'GO:0031226:intrinsic component of plasma membrane (qval6.63E-3)', 'GO:0044298:cell body membrane (qval7.01E-3)', 'GO:0034705:potassium channel complex (qval8.74E-3)', 'GO:0005887:integral component of plasma membrane (qval8.87E-3)', 'GO:0044224:juxtaparanode region of axon (qval9.15E-3)', 'GO:0030018:Z disc (qval1.13E-2)', 'GO:0044448:cell cortex part (qval1.23E-2)', 'GO:0015629:actin cytoskeleton (qval1.53E-2)', 'GO:0098793:presynapse (qval1.91E-2)', 'GO:0098871:postsynaptic actin cytoskeleton (qval1.98E-2)']</t>
        </is>
      </c>
    </row>
    <row r="16">
      <c r="A16" s="1" t="n">
        <v>15</v>
      </c>
      <c r="B16" t="n">
        <v>18351</v>
      </c>
      <c r="C16" t="n">
        <v>5043</v>
      </c>
      <c r="D16" t="n">
        <v>89</v>
      </c>
      <c r="E16" t="n">
        <v>7832</v>
      </c>
      <c r="F16" t="n">
        <v>122</v>
      </c>
      <c r="G16" t="n">
        <v>3558</v>
      </c>
      <c r="H16" t="n">
        <v>61</v>
      </c>
      <c r="I16" t="n">
        <v>215</v>
      </c>
      <c r="J16" s="2" t="n">
        <v>-228</v>
      </c>
      <c r="K16" t="n">
        <v>0.373</v>
      </c>
      <c r="L16" t="inlineStr">
        <is>
          <t>2010300C02Rik,2700081O15Rik,3110082I17Rik,Abi2,Adcy2,Add2,Adgrb2,Agap2,Ak5,Ankrd33b,Ano3,Arf3,Asphd2,Atrx,Baiap2,Bcl7a,Camk2a,Cap1,Cbfa2t3,Cdk17,Celf5,Chn1,Chrd,Chrm1,Chst1,Clvs2,Cnksr2,Ctxn1,Dgkd,Dlgap2,Dmtn,Elmo2,Eml5,Enc1,Epb41l1,Fam131a,Fam163b,Fam171a1,Fam171b,Fbxl16,Foxg1,Foxk1,Gabrb3,Gas7,Gpm6a,Gpr85,Gprin1,Grasp,H1fx,Hace1,Icam5,Ift122,Inka2,Iqsec2,Itpka,Junb,Kbtbd11,Kcnh1,Klf16,Lgi1,Lrrtm4,Mapk1,Matk,Me3,Mfsd4a,Mmd,Mmp17,Mn1,Mpp3,Mrtfa,Mrtfb,Mtmr12,Nab2,Nbea,Neurod2,Nfyb,Nol4,Nptx1,Ntrk3,Numbl,Pcdhgc5,Phyhip,Pip5k1a,Pitpnm2,Pkig,Pknox2,Prelid3a,Prr36,Prrt2,Psd,Rapgef5,Rasgef1a,Rcor2,Rgl1,Rin1,Robo2,Rtn4rl2,Ryr2,Sgsm2,Shisa7,Sipa1l1,Slc24a4,Slc30a3,Slc7a4,Smad3,Snca,Sobp,Speg,Sphkap,Sptbn2,Stxbp5l,Syngap1,Synpo,Tcf4,Tiam2,Trank1,Trpc4,Unc5a,Vipr1,Vstm2a,Wscd2,Zbtb18</t>
        </is>
      </c>
      <c r="M16" t="inlineStr">
        <is>
          <t>[(1, 6), (1, 10), (1, 21), (1, 25), (1, 30), (1, 38), (1, 39), (1, 42), (1, 43), (1, 51), (1, 52), (1, 55), (1, 56), (1, 57), (1, 58), (1, 69), (1, 70), (1, 73), (1, 80), (1, 86), (2, 21), (2, 56), (2, 70), (3, 6), (3, 21), (3, 55), (3, 56), (3, 57), (3, 70), (3, 86), (7, 6), (7, 21), (7, 55), (7, 56), (7, 70), (11, 55), (11, 56), (11, 70), (13, 6), (13, 10), (13, 21), (13, 25), (13, 30), (13, 38), (13, 39), (13, 42), (13, 43), (13, 51), (13, 52), (13, 55), (13, 56), (13, 57), (13, 58), (13, 68), (13, 69), (13, 70), (13, 73), (13, 80), (13, 81), (13, 86), (14, 55), (14, 56), (14, 70), (16, 56), (16, 70), (17, 56), (20, 6), (20, 10), (20, 21), (20, 25), (20, 30), (20, 38), (20, 39), (20, 40), (20, 42), (20, 43), (20, 51), (20, 52), (20, 55), (20, 56), (20, 57), (20, 58), (20, 68), (20, 69), (20, 70), (20, 73), (20, 80), (20, 81), (20, 86), (23, 6), (23, 21), (23, 55), (23, 56), (23, 70), (24, 21), (24, 55), (24, 56), (24, 70), (26, 70), (27, 21), (27, 55), (27, 56), (27, 70), (28, 70), (29, 55), (29, 56), (29, 70), (33, 55), (33, 56), (33, 70), (34, 70), (37, 55), (37, 56), (37, 70), (41, 6), (41, 10), (41, 21), (41, 25), (41, 30), (41, 38), (41, 43), (41, 55), (41, 56), (41, 57), (41, 69), (41, 70), (41, 80), (41, 86), (44, 6), (44, 10), (44, 21), (44, 25), (44, 30), (44, 38), (44, 39), (44, 40), (44, 42), (44, 43), (44, 46), (44, 51), (44, 52), (44, 55), (44, 56), (44, 57), (44, 58), (44, 68), (44, 69), (44, 70), (44, 73), (44, 80), (44, 81), (44, 86), (45, 70), (48, 30), (48, 52), (48, 55), (48, 56), (48, 70), (53, 56), (53, 70), (64, 70), (66, 6), (66, 9), (66, 10), (66, 21), (66, 25), (66, 30), (66, 38), (66, 39), (66, 40), (66, 42), (66, 43), (66, 46), (66, 47), (66, 51), (66, 52), (66, 55), (66, 56), (66, 57), (66, 58), (66, 63), (66, 68), (66, 69), (66, 70), (66, 73), (66, 76), (66, 80), (66, 81), (66, 82), (66, 86), (71, 55), (71, 70), (74, 70), (78, 70), (79, 6), (79, 10), (79, 21), (79, 25), (79, 30), (79, 38), (79, 39), (79, 42), (79, 43), (79, 51), (79, 52), (79, 55), (79, 56), (79, 57), (79, 69), (79, 70), (79, 80), (79, 86), (83, 70), (88, 56), (88, 70)]</t>
        </is>
      </c>
      <c r="N16" t="n">
        <v>2666</v>
      </c>
      <c r="O16" t="n">
        <v>0.75</v>
      </c>
      <c r="P16" t="n">
        <v>0.95</v>
      </c>
      <c r="Q16" t="n">
        <v>3</v>
      </c>
      <c r="R16" t="n">
        <v>10000</v>
      </c>
      <c r="S16" t="inlineStr">
        <is>
          <t>14/03/2024, 15:16:51</t>
        </is>
      </c>
      <c r="T16" s="3">
        <f>hyperlink("https://spiral.technion.ac.il/results/MTAwMDA3Ng==/15/GOResultsPROCESS","link")</f>
        <v/>
      </c>
      <c r="U16" t="inlineStr">
        <is>
          <t>['GO:0048167:regulation of synaptic plasticity (qval4.64E-5)', 'GO:0050804:modulation of chemical synaptic transmission (qval6.26E-5)', 'GO:0099177:regulation of trans-synaptic signaling (qval4.3E-5)', 'GO:0050808:synapse organization (qval4.53E-3)', 'GO:0050807:regulation of synapse organization (qval3.76E-3)', 'GO:0071241:cellular response to inorganic substance (qval5.14E-3)', 'GO:0051960:regulation of nervous system development (qval8.33E-3)', 'GO:0071248:cellular response to metal ion (qval1.31E-2)', 'GO:0010038:response to metal ion (qval1.62E-2)', 'GO:0030036:actin cytoskeleton organization (qval2E-2)', 'GO:0010769:regulation of cell morphogenesis involved in differentiation (qval2.47E-2)', 'GO:0099175:regulation of postsynapse organization (qval2.67E-2)', 'GO:0030030:cell projection organization (qval2.7E-2)', 'GO:0051017:actin filament bundle assembly (qval3.28E-2)', 'GO:0061572:actin filament bundle organization (qval3.07E-2)', 'GO:0051668:localization within membrane (qval3.13E-2)', 'GO:0045664:regulation of neuron differentiation (qval3.12E-2)', 'GO:0022604:regulation of cell morphogenesis (qval3.48E-2)', 'GO:0031175:neuron projection development (qval3.99E-2)', 'GO:0030029:actin filament-based process (qval3.84E-2)', 'GO:0010035:response to inorganic substance (qval4.11E-2)', 'GO:0048168:regulation of neuronal synaptic plasticity (qval4.78E-2)', 'GO:0007399:nervous system development (qval5.17E-2)', 'GO:0120036:plasma membrane bounded cell projection organization (qval5.71E-2)', 'GO:0099151:regulation of postsynaptic density assembly (qval6.18E-2)', 'GO:0050767:regulation of neurogenesis (qval7.12E-2)', 'GO:0051128:regulation of cellular component organization (qval8.32E-2)', 'GO:1904889:regulation of excitatory synapse assembly (qval1.02E-1)', 'GO:0045666:positive regulation of neuron differentiation (qval1E-1)', 'GO:0060284:regulation of cell development (qval1.01E-1)', 'GO:0030900:forebrain development (qval1.04E-1)', 'GO:0050793:regulation of developmental process (qval1.04E-1)', 'GO:0099150:regulation of postsynaptic specialization assembly (qval1.03E-1)', 'GO:1905874:regulation of postsynaptic density organization (qval9.99E-2)', 'GO:0150052:regulation of postsynapse assembly (qval9.7E-2)', 'GO:0010770:positive regulation of cell morphogenesis involved in differentiation (qval9.52E-2)', 'GO:0098962:regulation of postsynaptic neurotransmitter receptor activity (qval1.08E-1)', 'GO:0050806:positive regulation of synaptic transmission (qval1.17E-1)', 'GO:0050890:cognition (qval1.3E-1)', 'GO:0061001:regulation of dendritic spine morphogenesis (qval1.43E-1)', 'GO:0048731:system development (qval1.53E-1)', 'GO:1902683:regulation of receptor localization to synapse (qval1.5E-1)', 'GO:0090630:activation of GTPase activity (qval1.5E-1)', 'GO:0016199:axon midline choice point recognition (qval1.53E-1)', 'GO:0043113:receptor clustering (qval1.59E-1)', 'GO:0120035:regulation of plasma membrane bounded cell projection organization (qval1.64E-1)', 'GO:1902473:regulation of protein localization to synapse (qval1.74E-1)', 'GO:0031344:regulation of cell projection organization (qval1.77E-1)', 'GO:0010975:regulation of neuron projection development (qval1.86E-1)', 'GO:0051130:positive regulation of cellular component organization (qval2.04E-1)', 'GO:0016043:cellular component organization (qval2.13E-1)', 'GO:0048814:regulation of dendrite morphogenesis (qval2.44E-1)', 'GO:0007275:multicellular organism development (qval2.42E-1)', 'GO:0051962:positive regulation of nervous system development (qval2.46E-1)', 'GO:0016198:axon choice point recognition (qval2.54E-1)', 'GO:0007416:synapse assembly (qval2.58E-1)', 'GO:0071840:cellular component organization or biogenesis (qval2.64E-1)']</t>
        </is>
      </c>
      <c r="V16" s="3">
        <f>hyperlink("https://spiral.technion.ac.il/results/MTAwMDA3Ng==/15/GOResultsFUNCTION","link")</f>
        <v/>
      </c>
      <c r="W16" t="inlineStr">
        <is>
          <t>['GO:0019899:enzyme binding (qval1.03E-1)', 'GO:0051020:GTPase binding (qval8.65E-2)', 'GO:0003779:actin binding (qval1.25E-1)', 'GO:0005096:GTPase activator activity (qval1.63E-1)', 'GO:0019900:kinase binding (qval2.1E-1)', 'GO:0030695:GTPase regulator activity (qval1.83E-1)', 'GO:0060589:nucleoside-triphosphatase regulator activity (qval4.39E-1)', 'GO:0019901:protein kinase binding (qval4.68E-1)']</t>
        </is>
      </c>
      <c r="X16" s="3">
        <f>hyperlink("https://spiral.technion.ac.il/results/MTAwMDA3Ng==/15/GOResultsCOMPONENT","link")</f>
        <v/>
      </c>
      <c r="Y16" t="inlineStr">
        <is>
          <t>['GO:0044456:synapse part (qval8.8E-9)', 'GO:0098978:glutamatergic synapse (qval9.78E-9)', 'GO:0097458:neuron part (qval3.81E-7)', 'GO:0045202:synapse (qval3.27E-7)', 'GO:0099572:postsynaptic specialization (qval5.38E-6)', 'GO:0014069:postsynaptic density (qval2.87E-5)', 'GO:0097060:synaptic membrane (qval4.24E-4)', 'GO:0043005:neuron projection (qval9.21E-4)', 'GO:0098590:plasma membrane region (qval9.38E-4)', 'GO:0045211:postsynaptic membrane (qval2.04E-3)', 'GO:0043197:dendritic spine (qval3.91E-3)', 'GO:0042995:cell projection (qval4.02E-3)', 'GO:0005886:plasma membrane (qval4.07E-3)', 'GO:0044309:neuron spine (qval3.92E-3)', 'GO:0120038:plasma membrane bounded cell projection part (qval5.61E-3)', 'GO:0044463:cell projection part (qval5.26E-3)', 'GO:0099092:postsynaptic density, intracellular component (qval5.94E-3)', 'GO:0120025:plasma membrane bounded cell projection (qval6.72E-3)', 'GO:0098794:postsynapse (qval7.04E-3)', 'GO:0030054:cell junction (qval7.17E-3)', 'GO:0098685:Schaffer collateral - CA1 synapse (qval9.31E-3)', 'GO:0099699:integral component of synaptic membrane (qval9.33E-3)', 'GO:0099091:postsynaptic specialization, intracellular component (qval8.93E-3)', 'GO:0099240:intrinsic component of synaptic membrane (qval1.48E-2)', 'GO:0031256:leading edge membrane (qval2.99E-2)', 'GO:0014731:spectrin-associated cytoskeleton (qval4.87E-2)', 'GO:0032839:dendrite cytoplasm (qval5.45E-2)', 'GO:0015629:actin cytoskeleton (qval5.96E-2)', 'GO:0032589:neuron projection membrane (qval6.29E-2)']</t>
        </is>
      </c>
    </row>
    <row r="17">
      <c r="A17" s="1" t="n">
        <v>16</v>
      </c>
      <c r="B17" t="n">
        <v>18351</v>
      </c>
      <c r="C17" t="n">
        <v>5043</v>
      </c>
      <c r="D17" t="n">
        <v>89</v>
      </c>
      <c r="E17" t="n">
        <v>7832</v>
      </c>
      <c r="F17" t="n">
        <v>532</v>
      </c>
      <c r="G17" t="n">
        <v>4653</v>
      </c>
      <c r="H17" t="n">
        <v>85</v>
      </c>
      <c r="I17" t="n">
        <v>528</v>
      </c>
      <c r="J17" s="2" t="n">
        <v>-3517</v>
      </c>
      <c r="K17" t="n">
        <v>0.389</v>
      </c>
      <c r="L17" t="inlineStr">
        <is>
          <t>1700019D03Rik,4933405O20Rik,5730409E04Rik,6430548M08Rik,AI593442,Aar2,Abca7,Abhd12b,Ablim3,Acot7,Acp5,Acvr1c,Acyp2,Adam23,Adamts15,Adarb1,Adarb2,Adcy8,Adgra1,Adgrb1,Adgrf5,Adgrg5,Adm,Adra1b,Adra2b,Afg3l2,Agpat5,Ahsa1,Akap12,Amotl1,Angpt2,Ank1,Ankrd34c,Ano5,Anp32a,Aox4,Aplp2,Arhgap42,Arid5a,Arl3,Asap2,Aspscr1,Atp2a1,Atp2a2,Atp5e,Atp5j,Atp6ap2,Atp8a2,Atpaf1,Atxn2,Avpi1,Bmerb1,Bok,Brsk2,C2cd2,Cacna1c,Cacna1g,Cacng5,Capn3,Cbx4,Cbx8,Ccdc136,Ccdc141,Ccm2,Cd47,Cdk16,Cdyl,Cend1,Cerk,Chchd10,Chga,Chm,Chml,Chordc1,Chrna4,Chst8,Ciao1,Cit,Cited1,Cited2,Ckmt1,Cldn12,Clec2l,Clmn,Clmp,Cltb,Cltc,Clybl,Cnksr3,Cntn4,Col26a1,Coro2b,Coro6,Cox5b,Cox6a2,Cox7a1,Cox7b,Cox7b2,Cplx1,Cpne7,Cpne9,Cpsf3,Creg1,Creld1,Crybg1,Cs,Cthrc1,Ctr9,Cuta,Cyc1,D630045J12Rik,Dbndd1,Dctn1,Ddb1,Ddx41,Dexi,Dffa,Dgki,Dhx32,Dlc1,Dlgap4,Dnajc15,Dscam,Dusp1,Dusp27,Dync1li1,Dynlt3,Edaradd,Eif2b4,Eif5a2,Emc2,Enah,Endou,Eno2,Epn3,Erc1,Ero1lb,Esyt2,Etnppl,Extl3,Fads6,Fam110b,Fam189a2,Fam20c,Fam222a,Far2,Fbxo44,Fbxo9,Fdxr,Fem1c,Fez2,Fgf9,Fh1,Fhdc1,Fign,Fkbp4,Flt3,Fn3krp,Fndc4,Fndc5,Frmd4a,Frrs1,Fundc2,Fzd10,Fzd8,Gabbr2,Gabra4,Gabrd,Gars,Gas2,Gas8,Gba2,Gbe1,Gbf1,Gckr,Gdf11,Gdpd5,Gemin7,Ghitm,Gjc1,Glrb,Glrx5,Gm19345,Gpc1,Gpr12,Gpr137,Gpr153,Gpr162,Gpr4,Gria4,Grid2ip,Grik1,Grin2c,Grm1,Grm4,Grrp1,Grsf1,Gtf2i,Gys1,H2afy,Haghl,Hbegf,Hcn4,Hdac9,Herc1,Hpf1,Hr,Hrh3,Hs6st1,Hsp90aa1,Hspa12a,Hspa4l,Hspa9,Hspbp1,Hspd1,Hsph1,Iah1,Idh3a,Idnk,Ier2,Ier3,Iffo1,Ift57,Igip,Iltifb,Isca2,Kcnc2,Kcnh2,Kcnj12,Kcnk3,Kcnn3,Kctd17,Kif3c,Klhdc7b,Klhl11,Kndc1,L1cam,L1td1,Lamtor2,Lef1,Lhfp,Limk2,Loxhd1,Lrch1,Lrrc3,Lrrc49,Lrrc7,Lrrtm1,Lynx1,Mael,Map3k14,Map6,Map7d2,Mapk9,March11,March2,Mark4,Mb21d2,Mcf2,Mdh1,Medag,Mgat5,Micu1,Miga2,Mlec,Mlf2,Mmp15,Mob4,Mpc2,Mpv17l2,Mreg,Mroh1,Mrvi1,Mtmr7,Mturn,Myl2,Myo1b,Myo5a,Mzt2,Naa38,Napepld,Nav2,Nceh1,Ncs1,Ndufa10,Ndufa13,Ndufa8,Ndufaf1,Ndufb6,Ndufb7,Ndufb8,Ndufc2,Ndufs7,Ndufs8,Ndufv3,Nectin4,Nefh,Nell1,Nexn,Ngf,Nhsl2,Nkiras1,Nmt2,Nod2,Npepps,Nr3c1,Nrip3,Nrxn1,Nrxn3,Nsd2,Nsg1,Nsmf,Nt5c,Ntng1,Nudt12,Nudt22,Oaz2,Ociad2,Ogfrl1,Opn3,Orc2,Osbpl3,Osbpl5,Oxct1,Oxr1,P4ha2,Pag1,Paip2,Pakap,Paqr7,Patj,Pcdh9,Pcdhgc4,Pcp4,Pcp4l1,Pdcl,Pdp1,Pdzd8,Peak1,Pepd,Pet100,Pex14,Pfdn6,Pfkm,Pgam1,Phactr2,Pik3cd,Pip4p2,Pitpna,Pitpnc1,Pitpnm1,Plcb4,Plekha6,Plekha7,Plekhd1,Plekhg1,Plekhm2,Plxdc1,Pmvk,Polr1e,Ppip5k1,Ppp2ca,Ppp2r5b,Ppp2r5d,Ppp2r5e,Prkcd,Prkch,Prkg2,Psmc6,Psmd8,Psmg2,Ptpn3,Ptpn4,Pycr1,Rab11fip5,Rab18,Rab23,Rab37,Rab38,Rab3c,Rab4a,Ralgapb,Ramp3,Rap1gap,Rap1gds1,Raph1,Rasa4,Rasd1,Rassf3,Rbm19,Rcan2,Reep2,Rell2,Relt,Reps2,Ret,Rgs16,Rgs8,Rheb,Rims2,Rit2,Rnf112,Rnf115,Rnf152,Ro60,Rora,Rorb,Rreb1,Rsrc1,Rtn4rl1,Rufy3,Ryr3,Sac3d1,Samm50,Sars,Sash1,Sbspon,Scn1a,Scube2,Sec14l4,Selenom,Sema4g,Serpine2,Setd7,Sfxn2,Sgpp2,Sh2b1,Sh3bgrl2,Sh3d19,Shisal1,Shox2,Siah3,Slc12a8,Slc17a6,Slc20a1,Slc24a2,Slc24a3,Slc25a37,Slc35e2,Slc38a1,Slc6a17,Slc7a10,Slc9a3r1,Slco2a1,Slitrk6,Smad1,Smim13,Smpx,Sncb,Snx21,Socs6,Spock3,Sptbn1,Sptlc2,Sptssb,Srxn1,St3gal4,Stip1,Stmn3,Sugt1,Synpo2,Syt9,Tafa4,Tanc1,Tars,Tax1bp1,Tcf7l2,Thsd7a,Thy1,Tiam1,Timm10,Timm23,Tln2,Tm6sf1,Tmem131,Tmem132c,Tmem160,Tmem163,Tmem164,Tmem184c,Tmem41a,Tmem56,Tmf1,Tnfrsf11a,Tnnt1,Tollip,Tom1,Tpd52l1,Trappc3,Trhr2,Trim16,Trim40,Trnp1,Trpc3,Trpm2,Tspyl4,Tstd3,Ttc39b,Tubb3,Tunar,Txn1,Txnrd1,Tyw5,Ube2a,Ube2d3,Ube2e3,Ube2g1,Ube3c,Ubqln1,Uchl1,Unkl,Upp2,Uqcrc1,Usp33,Vangl1,Vash2,Vav3,Wapl,Wdr37,Wnk2,Wnt3,Wnt9b,Wrap73,Xylt2,Yars,Zdhhc22,Zfhx3,Zfp423,Zfp804a,Zic1,Zic3,Zmat4</t>
        </is>
      </c>
      <c r="M17" t="inlineStr">
        <is>
          <t>[(0, 1), (0, 13), (0, 20), (0, 41), (0, 44), (0, 66), (0, 79), (2, 1), (2, 13), (2, 20), (2, 41), (2, 44), (2, 66), (2, 79), (3, 1), (3, 13), (3, 20), (3, 41), (3, 44), (3, 66), (3, 79), (4, 1), (4, 20), (4, 41), (4, 44), (4, 66), (4, 79), (5, 1), (5, 13), (5, 20), (5, 41), (5, 44), (5, 66), (5, 79), (6, 1), (6, 13), (6, 20), (6, 41), (6, 44), (6, 66), (6, 79), (7, 1), (7, 13), (7, 20), (7, 41), (7, 44), (7, 66), (7, 79), (8, 1), (8, 13), (8, 20), (8, 41), (8, 44), (8, 66), (8, 79), (9, 1), (9, 13), (9, 20), (9, 41), (9, 44), (9, 66), (9, 79), (10, 1), (10, 13), (10, 20), (10, 23), (10, 41), (10, 44), (10, 66), (10, 79), (11, 1), (11, 13), (11, 20), (11, 41), (11, 44), (11, 66), (11, 79), (12, 1), (12, 13), (12, 20), (12, 41), (12, 44), (12, 66), (12, 79), (14, 1), (14, 20), (14, 44), (14, 66), (14, 79), (15, 1), (15, 13), (15, 20), (15, 41), (15, 44), (15, 66), (15, 79), (16, 1), (16, 13), (16, 20), (16, 44), (16, 66), (16, 79), (17, 1), (17, 13), (17, 20), (17, 41), (17, 44), (17, 66), (17, 79), (18, 1), (18, 13), (18, 20), (18, 41), (18, 44), (18, 66), (18, 79), (19, 1), (19, 20), (19, 44), (19, 66), (19, 79), (21, 1), (21, 13), (21, 20), (21, 41), (21, 44), (21, 66), (21, 79), (22, 1), (22, 13), (22, 20), (22, 41), (22, 44), (22, 66), (22, 79), (24, 1), (24, 13), (24, 20), (24, 41), (24, 44), (24, 66), (24, 79), (25, 1), (25, 13), (25, 20), (25, 23), (25, 41), (25, 44), (25, 66), (25, 79), (27, 1), (27, 13), (27, 20), (27, 41), (27, 44), (27, 66), (27, 79), (28, 1), (28, 20), (28, 41), (28, 44), (28, 66), (28, 79), (29, 1), (29, 13), (29, 20), (29, 41), (29, 44), (29, 66), (29, 79), (30, 1), (30, 13), (30, 20), (30, 23), (30, 41), (30, 44), (30, 66), (30, 79), (31, 1), (31, 13), (31, 20), (31, 23), (31, 41), (31, 44), (31, 66), (31, 79), (32, 1), (32, 20), (32, 41), (32, 44), (32, 66), (32, 79), (34, 1), (34, 13), (34, 20), (34, 41), (34, 44), (34, 66), (34, 79), (35, 1), (35, 20), (35, 44), (35, 66), (35, 79), (36, 1), (36, 20), (36, 44), (36, 66), (36, 79), (37, 1), (37, 20), (37, 44), (38, 1), (38, 13), (38, 20), (38, 23), (38, 41), (38, 44), (38, 66), (38, 79), (39, 1), (39, 13), (39, 20), (39, 41), (39, 44), (39, 66), (39, 79), (40, 1), (40, 13), (40, 20), (40, 41), (40, 44), (40, 66), (40, 79), (42, 1), (42, 13), (42, 20), (42, 41), (42, 44), (42, 66), (42, 79), (43, 1), (43, 13), (43, 20), (43, 41), (43, 44), (43, 66), (43, 79), (45, 1), (45, 13), (45, 20), (45, 41), (45, 44), (45, 66), (45, 79), (46, 1), (46, 13), (46, 20), (46, 41), (46, 44), (46, 66), (46, 79), (47, 1), (47, 13), (47, 20), (47, 41), (47, 44), (47, 66), (47, 79), (49, 1), (49, 13), (49, 20), (49, 41), (49, 44), (49, 66), (49, 79), (50, 1), (50, 13), (50, 20), (50, 41), (50, 44), (50, 66), (50, 79), (51, 1), (51, 13), (51, 20), (51, 41), (51, 44), (51, 66), (51, 79), (52, 1), (52, 13), (52, 20), (52, 41), (52, 44), (52, 66), (52, 79), (53, 1), (53, 13), (53, 20), (53, 41), (53, 44), (53, 66), (53, 79), (54, 1), (54, 13), (54, 20), (54, 41), (54, 44), (54, 66), (54, 79), (55, 1), (55, 13), (55, 20), (55, 44), (55, 66), (55, 79), (56, 1), (56, 13), (56, 20), (56, 41), (56, 44), (56, 66), (56, 79), (57, 1), (57, 13), (57, 20), (57, 23), (57, 41), (57, 44), (57, 66), (57, 79), (58, 1), (58, 13), (58, 20), (58, 41), (58, 44), (58, 66), (58, 79), (59, 1), (59, 13), (59, 20), (59, 41), (59, 44), (59, 66), (59, 79), (60, 1), (60, 13), (60, 20), (60, 41), (60, 44), (60, 66), (60, 79), (61, 1), (61, 13), (61, 20), (61, 41), (61, 44), (61, 66), (61, 79), (62, 1), (62, 13), (62, 20), (62, 41), (62, 44), (62, 66), (62, 79), (63, 1), (63, 13), (63, 20), (63, 41), (63, 44), (63, 66), (63, 79), (64, 1), (64, 13), (64, 20), (64, 41), (64, 44), (64, 66), (64, 79), (65, 1), (65, 13), (65, 20), (65, 41), (65, 44), (65, 66), (65, 79), (67, 1), (67, 13), (67, 20), (67, 41), (67, 44), (67, 66), (67, 79), (68, 1), (68, 13), (68, 20), (68, 23), (68, 41), (68, 44), (68, 66), (68, 79), (69, 1), (69, 13), (69, 20), (69, 23), (69, 41), (69, 44), (69, 66), (69, 79), (70, 1), (70, 20), (70, 41), (70, 44), (70, 66), (70, 79), (71, 1), (71, 20), (71, 41), (71, 44), (71, 66), (71, 79), (72, 1), (72, 13), (72, 20), (72, 41), (72, 44), (72, 66), (72, 79), (73, 1), (73, 13), (73, 20), (73, 41), (73, 44), (73, 66), (73, 79), (74, 1), (74, 20), (74, 41), (74, 44), (74, 66), (74, 79), (75, 1), (75, 13), (75, 20), (75, 41), (75, 44), (75, 66), (75, 79), (76, 1), (76, 13), (76, 20), (76, 41), (76, 44), (76, 66), (76, 79), (77, 1), (77, 13), (77, 20), (77, 41), (77, 44), (77, 66), (77, 79), (80, 1), (80, 13), (80, 20), (80, 23), (80, 41), (80, 44), (80, 66), (80, 79), (81, 1), (81, 13), (81, 20), (81, 41), (81, 44), (81, 66), (81, 79), (82, 1), (82, 13), (82, 20), (82, 23), (82, 41), (82, 44), (82, 66), (82, 79), (83, 1), (83, 20), (83, 41), (83, 44), (83, 66), (83, 79), (84, 1), (84, 13), (84, 20), (84, 41), (84, 44), (84, 66), (84, 79), (85, 1), (85, 13), (85, 20), (85, 41), (85, 44), (85, 66), (85, 79), (86, 1), (86, 13), (86, 20), (86, 41), (86, 44), (86, 66), (86, 79), (87, 1), (87, 13), (87, 20), (87, 41), (87, 44), (87, 66), (87, 79), (88, 1), (88, 13), (88, 20), (88, 41), (88, 44), (88, 66), (88, 79)]</t>
        </is>
      </c>
      <c r="N17" t="n">
        <v>966</v>
      </c>
      <c r="O17" t="n">
        <v>0.5</v>
      </c>
      <c r="P17" t="n">
        <v>0.9</v>
      </c>
      <c r="Q17" t="n">
        <v>3</v>
      </c>
      <c r="R17" t="n">
        <v>10000</v>
      </c>
      <c r="S17" t="inlineStr">
        <is>
          <t>14/03/2024, 15:17:33</t>
        </is>
      </c>
      <c r="T17" s="3">
        <f>hyperlink("https://spiral.technion.ac.il/results/MTAwMDA3Ng==/16/GOResultsPROCESS","link")</f>
        <v/>
      </c>
      <c r="U17" t="inlineStr">
        <is>
          <t>['GO:0022904:respiratory electron transport chain (qval2.81E-4)', 'GO:0022900:electron transport chain (qval3.57E-4)', 'GO:0032981:mitochondrial respiratory chain complex I assembly (qval7.44E-4)', 'GO:0010257:NADH dehydrogenase complex assembly (qval5.58E-4)', 'GO:0006120:mitochondrial electron transport, NADH to ubiquinone (qval5.5E-4)', 'GO:0006091:generation of precursor metabolites and energy (qval7.65E-4)', 'GO:0033108:mitochondrial respiratory chain complex assembly (qval1.06E-3)', 'GO:0032879:regulation of localization (qval1.78E-3)', 'GO:0022607:cellular component assembly (qval1.91E-3)', 'GO:0098660:inorganic ion transmembrane transport (qval6.05E-3)', 'GO:0065003:protein-containing complex assembly (qval6.11E-3)', 'GO:0034220:ion transmembrane transport (qval6.62E-3)', 'GO:0010646:regulation of cell communication (qval7.79E-3)', 'GO:0023051:regulation of signaling (qval8.99E-3)', 'GO:0006874:cellular calcium ion homeostasis (qval9.21E-3)', 'GO:1990542:mitochondrial transmembrane transport (qval1.22E-2)', 'GO:0055085:transmembrane transport (qval1.23E-2)', 'GO:0019725:cellular homeostasis (qval1.34E-2)', 'GO:0016043:cellular component organization (qval1.27E-2)', 'GO:0055074:calcium ion homeostasis (qval1.36E-2)', 'GO:0006839:mitochondrial transport (qval1.89E-2)', 'GO:0072503:cellular divalent inorganic cation homeostasis (qval1.82E-2)', 'GO:0006811:ion transport (qval2.21E-2)', 'GO:0023052:signaling (qval2.35E-2)', 'GO:0098916:anterograde trans-synaptic signaling (qval2.27E-2)', 'GO:0007268:chemical synaptic transmission (qval2.18E-2)', 'GO:0071840:cellular component organization or biogenesis (qval2.11E-2)', 'GO:0050905:neuromuscular process (qval2.07E-2)', 'GO:0070509:calcium ion import (qval2.51E-2)', 'GO:0009987:cellular process (qval2.43E-2)', 'GO:0098662:inorganic cation transmembrane transport (qval2.55E-2)', 'GO:0051049:regulation of transport (qval2.52E-2)', 'GO:0051179:localization (qval2.48E-2)', 'GO:0030001:metal ion transport (qval2.6E-2)', 'GO:0072507:divalent inorganic cation homeostasis (qval3.03E-2)', 'GO:0099537:trans-synaptic signaling (qval4.54E-2)', 'GO:0007267:cell-cell signaling (qval4.6E-2)', 'GO:0021533:cell differentiation in hindbrain (qval4.72E-2)', 'GO:0006810:transport (qval4.66E-2)', 'GO:0043933:protein-containing complex subunit organization (qval4.55E-2)', 'GO:0099536:synaptic signaling (qval5.16E-2)', 'GO:0006812:cation transport (qval5.09E-2)', 'GO:0060341:regulation of cellular localization (qval5.16E-2)', 'GO:0050804:modulation of chemical synaptic transmission (qval5.19E-2)', 'GO:0099177:regulation of trans-synaptic signaling (qval5.26E-2)', 'GO:0055065:metal ion homeostasis (qval5.27E-2)', 'GO:0007626:locomotory behavior (qval5.5E-2)', 'GO:0034622:cellular protein-containing complex assembly (qval5.89E-2)', 'GO:0006875:cellular metal ion homeostasis (qval6.14E-2)', 'GO:0098655:cation transmembrane transport (qval6.26E-2)', 'GO:0050801:ion homeostasis (qval6.9E-2)', 'GO:0098771:inorganic ion homeostasis (qval6.92E-2)', 'GO:0042592:homeostatic process (qval6.81E-2)', 'GO:0006873:cellular ion homeostasis (qval6.77E-2)', 'GO:0055082:cellular chemical homeostasis (qval6.73E-2)', 'GO:0051649:establishment of localization in cell (qval7.28E-2)', 'GO:0051234:establishment of localization (qval7.26E-2)', 'GO:0120035:regulation of plasma membrane bounded cell projection organization (qval7.34E-2)', 'GO:0048878:chemical homeostasis (qval7.65E-2)', 'GO:0006796:phosphate-containing compound metabolic process (qval7.9E-2)', 'GO:0090151:establishment of protein localization to mitochondrial membrane (qval7.96E-2)', 'GO:0030003:cellular cation homeostasis (qval8.11E-2)', 'GO:0051899:membrane depolarization (qval8.2E-2)', 'GO:0055080:cation homeostasis (qval8.12E-2)', 'GO:0031344:regulation of cell projection organization (qval8.33E-2)', 'GO:0023056:positive regulation of signaling (qval8.31E-2)', 'GO:0019935:cyclic-nucleotide-mediated signaling (qval8.51E-2)', 'GO:0007628:adult walking behavior (qval8.73E-2)', 'GO:0060401:cytosolic calcium ion transport (qval9.17E-2)', 'GO:0006793:phosphorus metabolic process (qval9.89E-2)', 'GO:0051239:regulation of multicellular organismal process (qval9.81E-2)', 'GO:0055114:oxidation-reduction process (qval9.87E-2)', 'GO:2000298:regulation of Rho-dependent protein serine/threonine kinase activity (qval1.03E-1)', 'GO:0090659:walking behavior (qval1.05E-1)', 'GO:0010647:positive regulation of cell communication (qval1.04E-1)', 'GO:0048583:regulation of response to stimulus (qval1.04E-1)', 'GO:0051480:regulation of cytosolic calcium ion concentration (qval1.06E-1)', 'GO:0072657:protein localization to membrane (qval1.09E-1)', 'GO:0051560:mitochondrial calcium ion homeostasis (qval1.18E-1)', 'GO:0044743:protein transmembrane import into intracellular organelle (qval1.18E-1)', 'GO:0065008:regulation of biological quality (qval1.24E-1)', 'GO:0070588:calcium ion transmembrane transport (qval1.24E-1)', 'GO:0086010:membrane depolarization during action potential (qval1.37E-1)', 'GO:0051131:chaperone-mediated protein complex assembly (qval1.48E-1)', 'GO:0033194:response to hydroperoxide (qval1.47E-1)', 'GO:0021702:cerebellar Purkinje cell differentiation (qval1.45E-1)', 'GO:0031346:positive regulation of cell projection organization (qval1.44E-1)', 'GO:0048646:anatomical structure formation involved in morphogenesis (qval1.47E-1)', 'GO:0007007:inner mitochondrial membrane organization (qval1.54E-1)', 'GO:0051046:regulation of secretion (qval1.57E-1)', 'GO:0007399:nervous system development (qval1.6E-1)', 'GO:0006816:calcium ion transport (qval1.63E-1)', 'GO:0006457:protein folding (qval1.62E-1)']</t>
        </is>
      </c>
      <c r="V17" s="3">
        <f>hyperlink("https://spiral.technion.ac.il/results/MTAwMDA3Ng==/16/GOResultsFUNCTION","link")</f>
        <v/>
      </c>
      <c r="W17" t="inlineStr">
        <is>
          <t>['GO:0008137:NADH dehydrogenase (ubiquinone) activity (qval1.49E-4)', 'GO:0050136:NADH dehydrogenase (quinone) activity (qval7.44E-5)', 'GO:0003954:NADH dehydrogenase activity (qval8.05E-5)', 'GO:0005515:protein binding (qval8.55E-4)', 'GO:0016655:oxidoreductase activity, acting on NAD(P)H, quinone or similar compound as acceptor (qval1.73E-3)', 'GO:0043168:anion binding (qval3.34E-3)', 'GO:0015318:inorganic molecular entity transmembrane transporter activity (qval6.41E-3)', 'GO:0005215:transporter activity (qval5.74E-3)', 'GO:0015075:ion transmembrane transporter activity (qval1.19E-2)', 'GO:0016651:oxidoreductase activity, acting on NAD(P)H (qval1.8E-2)', 'GO:0022890:inorganic cation transmembrane transporter activity (qval2.2E-2)', 'GO:0097367:carbohydrate derivative binding (qval2.25E-2)', 'GO:0043167:ion binding (qval2.08E-2)', 'GO:0005216:ion channel activity (qval2.05E-2)', 'GO:0022839:ion gated channel activity (qval2.33E-2)', 'GO:0022838:substrate-specific channel activity (qval2.65E-2)', 'GO:0017076:purine nucleotide binding (qval2.79E-2)', 'GO:0015085:calcium ion transmembrane transporter activity (qval2.89E-2)', 'GO:0008324:cation transmembrane transporter activity (qval3.1E-2)', 'GO:0022836:gated channel activity (qval2.98E-2)', 'GO:0032555:purine ribonucleotide binding (qval3.04E-2)', 'GO:0015077:monovalent inorganic cation transmembrane transporter activity (qval3.33E-2)', 'GO:0032553:ribonucleotide binding (qval3.74E-2)', 'GO:0035639:purine ribonucleoside triphosphate binding (qval3.62E-2)', 'GO:0005488:binding (qval3.85E-2)', 'GO:0098960:postsynaptic neurotransmitter receptor activity (qval4.08E-2)', 'GO:0022857:transmembrane transporter activity (qval4.06E-2)', 'GO:0046873:metal ion transmembrane transporter activity (qval3.96E-2)', 'GO:0005261:cation channel activity (qval3.99E-2)', 'GO:0000166:nucleotide binding (qval4.06E-2)', 'GO:1901265:nucleoside phosphate binding (qval3.93E-2)', 'GO:0030554:adenyl nucleotide binding (qval4.49E-2)', 'GO:0015276:ligand-gated ion channel activity (qval5.21E-2)', 'GO:0015267:channel activity (qval5.09E-2)', 'GO:0022803:passive transmembrane transporter activity (qval4.94E-2)', 'GO:0036094:small molecule binding (qval4.93E-2)', 'GO:0032559:adenyl ribonucleotide binding (qval5.34E-2)', 'GO:0022834:ligand-gated channel activity (qval5.23E-2)', 'GO:0005262:calcium channel activity (qval5.88E-2)', 'GO:0008092:cytoskeletal protein binding (qval6.94E-2)', 'GO:0005524:ATP binding (qval7.84E-2)', 'GO:1904315:transmitter-gated ion channel activity involved in regulation of postsynaptic membrane potential (qval7.93E-2)', 'GO:0008066:glutamate receptor activity (qval7.78E-2)', 'GO:0019899:enzyme binding (qval7.62E-2)', 'GO:1990890:netrin receptor binding (qval8.86E-2)']</t>
        </is>
      </c>
      <c r="X17" s="3">
        <f>hyperlink("https://spiral.technion.ac.il/results/MTAwMDA3Ng==/16/GOResultsCOMPONENT","link")</f>
        <v/>
      </c>
      <c r="Y17" t="inlineStr">
        <is>
          <t>['GO:0044455:mitochondrial membrane part (qval5.23E-11)', 'GO:0097458:neuron part (qval1.86E-10)', 'GO:0044297:cell body (qval3.04E-10)', 'GO:0043025:neuronal cell body (qval1.18E-9)', 'GO:0098800:inner mitochondrial membrane protein complex (qval2.11E-9)', 'GO:0043005:neuron projection (qval1.93E-9)', 'GO:0070469:respiratory chain (qval1.37E-8)', 'GO:0098803:respiratory chain complex (qval1.75E-8)', 'GO:0098798:mitochondrial protein complex (qval2.26E-8)', 'GO:0016020:membrane (qval3.28E-7)', 'GO:0005739:mitochondrion (qval4.06E-7)', 'GO:0042995:cell projection (qval5.76E-7)', 'GO:0120025:plasma membrane bounded cell projection (qval7.74E-7)', 'GO:0044444:cytoplasmic part (qval1.61E-6)', 'GO:0098796:membrane protein complex (qval2.52E-6)', 'GO:0005743:mitochondrial inner membrane (qval2.48E-6)', 'GO:0019866:organelle inner membrane (qval4.27E-6)', 'GO:0045271:respiratory chain complex I (qval5.04E-6)', 'GO:0005747:mitochondrial respiratory chain complex I (qval4.77E-6)', 'GO:0030964:NADH dehydrogenase complex (qval4.53E-6)', 'GO:0044456:synapse part (qval2.15E-5)', 'GO:0030425:dendrite (qval2.74E-5)', 'GO:1990204:oxidoreductase complex (qval8.18E-5)', 'GO:0045202:synapse (qval8.47E-5)', 'GO:0097060:synaptic membrane (qval8.89E-5)', 'GO:0044464:cell part (qval1.23E-4)', 'GO:0043209:myelin sheath (qval2.35E-4)', 'GO:0120038:plasma membrane bounded cell projection part (qval3.12E-4)', 'GO:0044463:cell projection part (qval3.01E-4)', 'GO:0044429:mitochondrial part (qval4.24E-4)', 'GO:0033267:axon part (qval4.19E-4)', 'GO:0044424:intracellular part (qval6.81E-4)', 'GO:0005737:cytoplasm (qval7.17E-4)', 'GO:0030424:axon (qval8.1E-4)', 'GO:0031966:mitochondrial membrane (qval1.45E-3)', 'GO:0098978:glutamatergic synapse (qval1.49E-3)', 'GO:0030054:cell junction (qval3E-3)', 'GO:0045211:postsynaptic membrane (qval8.08E-3)', 'GO:0005886:plasma membrane (qval1.09E-2)', 'GO:0005746:mitochondrial respiratory chain (qval1.21E-2)', 'GO:0070069:cytochrome complex (qval1.48E-2)', 'GO:1990351:transporter complex (qval1.68E-2)', 'GO:0031090:organelle membrane (qval1.77E-2)', 'GO:0030426:growth cone (qval2.15E-2)', 'GO:0030427:site of polarized growth (qval2.92E-2)', 'GO:0099240:intrinsic component of synaptic membrane (qval2.92E-2)', 'GO:0099699:integral component of synaptic membrane (qval3.32E-2)', 'GO:0038037:G protein-coupled receptor dimeric complex (qval3.38E-2)', 'GO:0044425:membrane part (qval3.37E-2)', 'GO:0098982:GABA-ergic synapse (qval3.83E-2)']</t>
        </is>
      </c>
    </row>
    <row r="18">
      <c r="A18" s="1" t="n">
        <v>17</v>
      </c>
      <c r="B18" t="n">
        <v>18351</v>
      </c>
      <c r="C18" t="n">
        <v>5043</v>
      </c>
      <c r="D18" t="n">
        <v>89</v>
      </c>
      <c r="E18" t="n">
        <v>7832</v>
      </c>
      <c r="F18" t="n">
        <v>135</v>
      </c>
      <c r="G18" t="n">
        <v>2323</v>
      </c>
      <c r="H18" t="n">
        <v>44</v>
      </c>
      <c r="I18" t="n">
        <v>237</v>
      </c>
      <c r="J18" s="2" t="n">
        <v>-286</v>
      </c>
      <c r="K18" t="n">
        <v>0.389</v>
      </c>
      <c r="L18" t="inlineStr">
        <is>
          <t>2010300C02Rik,2700081O15Rik,3110082I17Rik,Abi2,Adgrb2,Agap2,Ajm1,Ankrd33b,Ano3,Anxa11,Arf3,Arhgap20,Arpc2,Asphd2,Atf6,Baiap2,Bcl11a,Bcl7a,Bhlhe22,Cacng6,Camk2a,Cap2,Cbfa2t3,Ccsap,Cdk17,Celf1,Celf5,Chn1,Chrd,Chrm1,Chst1,Cnksr2,Ctxn1,Ddn,Dlgap2,Dmtn,Dusp18,Elmo2,Enc1,Ephx4,Erc2,Extl1,Faah,Fam131a,Fam163b,Fbxl16,Foxk1,Fst,Gfod1,Gpm6a,Gpr22,Gprin1,Grasp,Grin2a,Icam5,Inka2,Iqsec2,Jph3,Kalrn,Kbtbd11,Kcnh1,Kcnip2,Klf10,Klf16,Lgi1,Lhx2,Lmo4,Lrrc4,Lrrtm4,Mapk1,Mas1,Med13l,Mfsd4a,Mical2,Mlip,Mmd,Mn1,Mrtfa,Mrtfb,Mtmr12,Nab2,Nbea,Ncor1,Neurod1,Neurod2,Nol4,Nptx1,Pcdhgc5,Pgbd5,Phyhip,Pip5k1a,Pip5k1b,Pitpnm2,Pknox2,Plekhg5,Plk5,Plppr4,Ppp3ca,Prdm8,Prr7,Prrt2,Psd,Ptk2,Ptk2b,Rab40b,Rasgef1a,Rasl10a,Rbm24,Rgl1,Rin1,Robo3,Rragd,Rtn4r,Rtn4rl2,Ryr2,Shisa7,Sipa1l1,Sirpa,Ski,Slc24a4,Slc30a3,Smad3,Sntb2,Sobp,Speg,Sphkap,Sptbn2,Syngap1,Synpo,Trank1,Vipr1,Vps37b,Wasf1,Zbtb18,Zdhhc8</t>
        </is>
      </c>
      <c r="M18" t="inlineStr">
        <is>
          <t>[(1, 21), (1, 56), (1, 57), (1, 70), (1, 80), (1, 86), (2, 6), (2, 21), (2, 30), (2, 55), (2, 56), (2, 57), (2, 70), (2, 80), (2, 86), (3, 6), (3, 21), (3, 55), (3, 56), (3, 57), (3, 70), (3, 80), (3, 86), (7, 6), (7, 21), (7, 55), (7, 56), (7, 57), (7, 70), (7, 80), (7, 86), (11, 6), (11, 21), (11, 55), (11, 56), (11, 57), (11, 70), (11, 80), (11, 86), (13, 6), (13, 21), (13, 55), (13, 56), (13, 57), (13, 70), (13, 80), (13, 86), (14, 21), (14, 55), (14, 57), (14, 70), (14, 80), (14, 86), (16, 6), (16, 21), (16, 55), (16, 56), (16, 57), (16, 70), (16, 80), (16, 86), (17, 6), (17, 21), (17, 57), (17, 80), (20, 6), (20, 21), (20, 51), (20, 55), (20, 56), (20, 57), (20, 70), (20, 80), (20, 86), (23, 6), (23, 21), (23, 55), (23, 56), (23, 57), (23, 70), (23, 80), (23, 86), (24, 6), (24, 21), (24, 55), (24, 56), (24, 57), (24, 70), (24, 80), (24, 86), (26, 21), (26, 55), (26, 57), (26, 70), (27, 6), (27, 21), (27, 55), (27, 56), (27, 57), (27, 70), (27, 80), (27, 86), (28, 6), (28, 21), (28, 55), (28, 56), (28, 57), (28, 70), (28, 80), (28, 86), (29, 6), (29, 21), (29, 55), (29, 56), (29, 57), (29, 70), (29, 80), (29, 86), (33, 6), (33, 21), (33, 55), (33, 56), (33, 57), (33, 70), (33, 80), (33, 86), (37, 6), (37, 21), (37, 55), (37, 56), (37, 57), (37, 70), (37, 80), (37, 86), (41, 6), (41, 21), (41, 55), (41, 56), (41, 57), (41, 70), (41, 80), (41, 86), (44, 6), (44, 21), (44, 51), (44, 55), (44, 56), (44, 57), (44, 70), (44, 80), (44, 86), (45, 6), (45, 21), (45, 57), (45, 70), (45, 80), (48, 6), (48, 21), (48, 30), (48, 51), (48, 55), (48, 56), (48, 57), (48, 70), (48, 80), (48, 86), (53, 6), (53, 21), (53, 25), (53, 55), (53, 56), (53, 57), (53, 70), (53, 80), (53, 86), (64, 6), (64, 21), (64, 57), (64, 70), (66, 6), (66, 21), (66, 55), (66, 56), (66, 57), (66, 70), (66, 80), (66, 86), (71, 6), (71, 21), (71, 55), (71, 56), (71, 57), (71, 70), (71, 80), (71, 86), (74, 6), (74, 21), (74, 55), (74, 56), (74, 57), (74, 70), (74, 80), (74, 86), (75, 21), (75, 57), (75, 70), (78, 6), (78, 21), (78, 40), (78, 55), (78, 56), (78, 57), (78, 70), (78, 80), (78, 86), (79, 6), (79, 21), (79, 55), (79, 56), (79, 57), (79, 70), (79, 80), (79, 86), (83, 6), (83, 21), (83, 55), (83, 56), (83, 57), (83, 70), (83, 80), (83, 86), (88, 6), (88, 55), (88, 56), (88, 57), (88, 70), (88, 80)]</t>
        </is>
      </c>
      <c r="N18" t="n">
        <v>3309</v>
      </c>
      <c r="O18" t="n">
        <v>0.75</v>
      </c>
      <c r="P18" t="n">
        <v>0.95</v>
      </c>
      <c r="Q18" t="n">
        <v>3</v>
      </c>
      <c r="R18" t="n">
        <v>10000</v>
      </c>
      <c r="S18" t="inlineStr">
        <is>
          <t>14/03/2024, 15:18:04</t>
        </is>
      </c>
      <c r="T18" s="3">
        <f>hyperlink("https://spiral.technion.ac.il/results/MTAwMDA3Ng==/17/GOResultsPROCESS","link")</f>
        <v/>
      </c>
      <c r="U18" t="inlineStr">
        <is>
          <t>['GO:0050804:modulation of chemical synaptic transmission (qval7.11E-9)', 'GO:0099177:regulation of trans-synaptic signaling (qval3.71E-9)', 'GO:0048167:regulation of synaptic plasticity (qval4.7E-8)', 'GO:0050808:synapse organization (qval1.48E-3)', 'GO:0048168:regulation of neuronal synaptic plasticity (qval1.45E-3)', 'GO:0030030:cell projection organization (qval1.48E-3)', 'GO:0050806:positive regulation of synaptic transmission (qval3.48E-3)', 'GO:0010646:regulation of cell communication (qval3.46E-3)', 'GO:0023051:regulation of signaling (qval3.46E-3)', 'GO:0051960:regulation of nervous system development (qval9.68E-3)', 'GO:0060284:regulation of cell development (qval1.25E-2)', 'GO:0010769:regulation of cell morphogenesis involved in differentiation (qval1.16E-2)', 'GO:0099563:modification of synaptic structure (qval1.53E-2)', 'GO:0050767:regulation of neurogenesis (qval1.5E-2)', 'GO:1902683:regulation of receptor localization to synapse (qval1.98E-2)', 'GO:0050807:regulation of synapse organization (qval2.19E-2)', 'GO:0031175:neuron projection development (qval2.1E-2)', 'GO:0010038:response to metal ion (qval2.08E-2)', 'GO:1902473:regulation of protein localization to synapse (qval2.25E-2)', 'GO:0050890:cognition (qval2.38E-2)', 'GO:0010035:response to inorganic substance (qval2.33E-2)', 'GO:1903242:regulation of cardiac muscle hypertrophy in response to stress (qval2.29E-2)', 'GO:0010612:regulation of cardiac muscle adaptation (qval2.19E-2)', 'GO:0045664:regulation of neuron differentiation (qval2.34E-2)', 'GO:0120035:regulation of plasma membrane bounded cell projection organization (qval2.61E-2)', 'GO:0045595:regulation of cell differentiation (qval2.52E-2)', 'GO:0031344:regulation of cell projection organization (qval2.8E-2)', 'GO:0072657:protein localization to membrane (qval2.98E-2)', 'GO:0007172:signal complex assembly (qval2.91E-2)', 'GO:0051668:localization within membrane (qval3.31E-2)', 'GO:0035418:protein localization to synapse (qval3.51E-2)', 'GO:0050793:regulation of developmental process (qval3.42E-2)', 'GO:1903539:protein localization to postsynaptic membrane (qval3.68E-2)', 'GO:0010771:negative regulation of cell morphogenesis involved in differentiation (qval3.9E-2)', 'GO:0035556:intracellular signal transduction (qval3.93E-2)', 'GO:0048869:cellular developmental process (qval3.88E-2)', 'GO:0007010:cytoskeleton organization (qval4.4E-2)', 'GO:0099601:regulation of neurotransmitter receptor activity (qval4.95E-2)', 'GO:0022604:regulation of cell morphogenesis (qval4.89E-2)', 'GO:0010975:regulation of neuron projection development (qval4.97E-2)', 'GO:0098696:regulation of neurotransmitter receptor localization to postsynaptic specialization membrane (qval5.18E-2)', 'GO:0051056:regulation of small GTPase mediated signal transduction (qval5.59E-2)', 'GO:0099010:modification of postsynaptic structure (qval6.13E-2)', 'GO:0099645:neurotransmitter receptor localization to postsynaptic specialization membrane (qval6E-2)', 'GO:0099633:protein localization to postsynaptic specialization membrane (qval5.86E-2)', 'GO:0035235:ionotropic glutamate receptor signaling pathway (qval5.73E-2)', 'GO:0009966:regulation of signal transduction (qval5.9E-2)', 'GO:0120039:plasma membrane bounded cell projection morphogenesis (qval5.96E-2)', 'GO:0007399:nervous system development (qval6.34E-2)', 'GO:0048858:cell projection morphogenesis (qval6.74E-2)', 'GO:0051592:response to calcium ion (qval7.98E-2)', 'GO:0030838:positive regulation of actin filament polymerization (qval8.05E-2)', 'GO:0032502:developmental process (qval7.91E-2)', 'GO:0120036:plasma membrane bounded cell projection organization (qval7.98E-2)', 'GO:0097120:receptor localization to synapse (qval8.07E-2)', 'GO:0007612:learning (qval8.67E-2)', 'GO:0098989:NMDA selective glutamate receptor signaling pathway (qval8.79E-2)', 'GO:0051239:regulation of multicellular organismal process (qval8.97E-2)', 'GO:0007611:learning or memory (qval8.89E-2)', 'GO:0099175:regulation of postsynapse organization (qval8.85E-2)', 'GO:0098962:regulation of postsynaptic neurotransmitter receptor activity (qval9.01E-2)', 'GO:0007015:actin filament organization (qval9.15E-2)', 'GO:0007265:Ras protein signal transduction (qval9.17E-2)', 'GO:0032990:cell part morphogenesis (qval9.27E-2)', 'GO:0048731:system development (qval9.19E-2)', 'GO:0051130:positive regulation of cellular component organization (qval9.11E-2)', 'GO:1902905:positive regulation of supramolecular fiber organization (qval9.2E-2)', 'GO:1905475:regulation of protein localization to membrane (qval9.38E-2)', 'GO:2000026:regulation of multicellular organismal development (qval1.02E-1)', 'GO:0051128:regulation of cellular component organization (qval1.18E-1)', 'GO:0120041:positive regulation of macrophage proliferation (qval1.17E-1)', 'GO:0061001:regulation of dendritic spine morphogenesis (qval1.19E-1)', 'GO:0110053:regulation of actin filament organization (qval1.34E-1)', 'GO:0051495:positive regulation of cytoskeleton organization (qval1.51E-1)', 'GO:0007409:axonogenesis (qval1.5E-1)', 'GO:0050794:regulation of cellular process (qval1.6E-1)', 'GO:0048812:neuron projection morphogenesis (qval1.59E-1)', 'GO:0009653:anatomical structure morphogenesis (qval1.58E-1)', 'GO:0030036:actin cytoskeleton organization (qval1.56E-1)', 'GO:1903243:negative regulation of cardiac muscle hypertrophy in response to stress (qval1.55E-1)', 'GO:0120040:regulation of macrophage proliferation (qval1.53E-1)', 'GO:0010616:negative regulation of cardiac muscle adaptation (qval1.51E-1)', 'GO:0007264:small GTPase mediated signal transduction (qval1.52E-1)', 'GO:0065008:regulation of biological quality (qval1.52E-1)', 'GO:0071248:cellular response to metal ion (qval1.53E-1)', 'GO:0048856:anatomical structure development (qval1.63E-1)', 'GO:0030154:cell differentiation (qval1.71E-1)', 'GO:0099072:regulation of postsynaptic membrane neurotransmitter receptor levels (qval1.7E-1)']</t>
        </is>
      </c>
      <c r="V18" s="3">
        <f>hyperlink("https://spiral.technion.ac.il/results/MTAwMDA3Ng==/17/GOResultsFUNCTION","link")</f>
        <v/>
      </c>
      <c r="W18" t="inlineStr">
        <is>
          <t>['GO:0019901:protein kinase binding (qval4.83E-3)', 'GO:0019900:kinase binding (qval3.12E-3)', 'GO:0019899:enzyme binding (qval2.65E-3)', 'GO:0003779:actin binding (qval5.47E-2)', 'GO:0005515:protein binding (qval3.5E-1)', 'GO:0051020:GTPase binding (qval3.37E-1)', 'GO:0035033:histone deacetylase regulator activity (qval3.5E-1)', 'GO:0051018:protein kinase A binding (qval3.16E-1)', 'GO:1990782:protein tyrosine kinase binding (qval4.16E-1)']</t>
        </is>
      </c>
      <c r="X18" s="3">
        <f>hyperlink("https://spiral.technion.ac.il/results/MTAwMDA3Ng==/17/GOResultsCOMPONENT","link")</f>
        <v/>
      </c>
      <c r="Y18" t="inlineStr">
        <is>
          <t>['GO:0098978:glutamatergic synapse (qval4.44E-15)', 'GO:0044456:synapse part (qval7.98E-15)', 'GO:0045202:synapse (qval5.87E-11)', 'GO:0099572:postsynaptic specialization (qval4.61E-10)', 'GO:0097458:neuron part (qval1.86E-9)', 'GO:0014069:postsynaptic density (qval2.26E-9)', 'GO:0043197:dendritic spine (qval1.61E-7)', 'GO:0043005:neuron projection (qval1.6E-7)', 'GO:0044309:neuron spine (qval1.9E-7)', 'GO:0030054:cell junction (qval9.47E-7)', 'GO:0098794:postsynapse (qval1.79E-6)', 'GO:0097060:synaptic membrane (qval2.51E-6)', 'GO:0045211:postsynaptic membrane (qval7.1E-6)', 'GO:0120025:plasma membrane bounded cell projection (qval1.25E-5)', 'GO:0042995:cell projection (qval2.47E-5)', 'GO:0098685:Schaffer collateral - CA1 synapse (qval2.15E-4)', 'GO:0005886:plasma membrane (qval2.34E-4)', 'GO:0099092:postsynaptic density, intracellular component (qval3.32E-4)', 'GO:0098590:plasma membrane region (qval7.4E-4)', 'GO:0099091:postsynaptic specialization, intracellular component (qval7.4E-4)', 'GO:0120038:plasma membrane bounded cell projection part (qval1.12E-3)', 'GO:0044463:cell projection part (qval1.07E-3)', 'GO:0060076:excitatory synapse (qval1.97E-3)', 'GO:0044459:plasma membrane part (qval6.79E-3)', 'GO:0030027:lamellipodium (qval9.79E-3)', 'GO:0016020:membrane (qval1.45E-2)', 'GO:0098793:presynapse (qval1.45E-2)', 'GO:0099699:integral component of synaptic membrane (qval1.54E-2)', 'GO:0099240:intrinsic component of synaptic membrane (qval2.54E-2)', 'GO:0043025:neuronal cell body (qval3.04E-2)', 'GO:0044297:cell body (qval3.48E-2)', 'GO:0014731:spectrin-associated cytoskeleton (qval4.9E-2)', 'GO:0099060:integral component of postsynaptic specialization membrane (qval5.83E-2)']</t>
        </is>
      </c>
    </row>
    <row r="19">
      <c r="A19" s="1" t="n">
        <v>18</v>
      </c>
      <c r="B19" t="n">
        <v>18351</v>
      </c>
      <c r="C19" t="n">
        <v>5043</v>
      </c>
      <c r="D19" t="n">
        <v>89</v>
      </c>
      <c r="E19" t="n">
        <v>7832</v>
      </c>
      <c r="F19" t="n">
        <v>624</v>
      </c>
      <c r="G19" t="n">
        <v>2919</v>
      </c>
      <c r="H19" t="n">
        <v>46</v>
      </c>
      <c r="I19" t="n">
        <v>277</v>
      </c>
      <c r="J19" s="2" t="n">
        <v>-2571</v>
      </c>
      <c r="K19" t="n">
        <v>0.392</v>
      </c>
      <c r="L19" t="inlineStr">
        <is>
          <t>1600014C10Rik,1700003F12Rik,2310022B05Rik,2310061I04Rik,5031439G07Rik,5730455P16Rik,6330409D20Rik,9530068E07Rik,AW209491,AW551984,Abat,Abcf3,Abhd10,Acadsb,Acat2,Ache,Adcyap1r1,Adgrg1,Aff4,Agt,Ahsa2,Aida,Aifm2,Akap12,Aldh2,Aldh9a1,Aldoc,Amigo2,Ampd2,Ampd3,Amy1,Ankrd24,Ankrd34b,Ankrd55,Ano5,Anxa9,Ap1s2,Appbp2,Araf,Arhgef40,Arl2,Armcx4,Armcx6,Arrdc1,Arxes1,Arxes2,As3mt,Asb16,Asl,Aspscr1,Ass1,Ate1,Atg9b,Atxn10,B630019K06Rik,BC017158,BC029722,BC035947,Baiap3,Bbs9,Bcap31,Bcat1,Bend7,Blcap,Braf,Bscl2,Bsg,Btbd11,Cacfd1,Cacna2d2,Cacybp,Calb2,Cand1,Canx,Carmil3,Caskin1,Cbarp,Cbln1,Ccdc160,Ccdc82,Ccer2,Cct2,Cct8,Cd1d1,Cd38,Cd81,Cda,Cdc14b,Cdc25a,Cdk20,Cdkl3,Cep112,Cep170,Cep250,Cept1,Cfap46,Cfl2,Cgref1,Chac1,Chchd1,Chd6,Chga,Chic1,Chordc1,Chrm2,Cirbp,Cited1,Clcn5,Cltb,Cnot10,Cnpy2,Col16a1,Col9a2,Copa,Coprs,Cops2,Cops4,Cox16,Cox7a2l,Cplane1,Cpne1,Cpsf4,Cpt2,Crebl2,Csk,Cstf2,Ctps,Ctps2,Ctsl,Ctxn2,Cuedc1,Cxxc4,Cygb,Cyp51,Dchs1,Ddc,Ddhd1,Decr1,Denr,Dgkq,Dhrs13,Disp2,Dlg5,Dmac2l,Dmrtb1,Dnajb9,Dnajc10,Dnajc12,Dnajc7,Dpy19l4,Dpysl3,Dpysl5,Dusp26,Dync2h1,Dynll2,Dzip1,Dzip3,Ebf3,Ebf4,Ebpl,Ece2,Eef1a1,Eef1g,Efcab2,Eif3k,Elac1,Emb,Endod1,Entpd3,Ep400,Epb41l4a,Erich3,Etnk1,Etnppl,Evpl,Fabp5,Faf1,Fam131c,Fam173a,Fam181b,Fam193b,Fam199x,Farsb,Fbxo9,Fchsd2,Fcrlb,Fgf1,Fkbp4,Flii,Flywch1,Flywch2,Fndc3a,Fnta,Foxr2,Foxred2,Fra10ac1,Frs3,Fsd1,Fstl5,Fundc1,Fut4,Fxr1,Gaa,Gabarapl2,Gabrg1,Galnt1,Galr1,Gas2,Gas6,Ggh,Git2,Gm1673,Gm18336,Gnai2,Gnas,Gnl3l,Gnpnat1,Golph3l,Gpc5,Gpld1,Gpr139,Gpr149,Gpr153,Gprasp1,Gprasp2,Gpsm1,Gpx3,Grb10,Grid2,Gstt2,Gusb,H2-Q2,H2afy,Hacd3,Haghl,Hap1,Haus7,Hdac11,Hdhd2,Hexim2,Hif1a,Hint2,Hnrnpk,Hprt,Hs6st2,Hsd17b12,Hsdl1,Hspa13,Hspa5,Hspb6,Htr2c,Hyou1,Ier3ip1,Ift46,Igdcc4,Igsf1,Ilkap,Inpp5f,Insyn2b,Ints4,Ipo8,Iscu,Isoc1,Itfg2,Itga3,Itih3,Jmjd7,Kansl3,Kcna3,Kcnh2,Kcnip1,Kcnj5,Kcnk10,Kctd9,Khnyn,Kif21a,Kif26b,Kirrel,Kiz,Klhl1,Klhl11,Klhl13,Klhl20,Klhl33,Kmt2c,Kyat1,Lbhd2,Lcorl,Letm2,Lgals8,Lgmn,Lhfpl3,Lhfpl5,Lig1,Limk2,Lin52,Lrig1,Lrrc41,Lrrc75b,Ltbp3,Macf1,Mad2l2,Maged2,Manf,Mboat7,Mcfd2,Mdn1,Me2,Mettl26,Mfn1,Mgst1,Micos13,Mid1ip1,Mid2,Minar1,Minar2,Mlec,Mmel1,Mocs1,Mrap2,Mtch1,Mthfd2,Mthfd2l,Mtss1,N4bp2l1,Naca,Nagk,Nap1l3,Nap1l5,Naxe,Nbas,Nbdy,Nbeal1,Ncam1,Ndn,Ndrg2,Ndufa8,Ndufab1,Ndufb5,Nedd4,Nfatc2,Ngrn,Ninj1,Nisch,Nova1,Npc2,Npr2,Nrip2,Nrsn2,Nsg1,Ntsr2,Nub1,Nudt11,Nxph4,Nyap1,Nynrin,Oat,Ogfod1,Onecut1,Onecut3,Oprl1,Oprm1,Optn,Osbpl9,Ost4,P3h4,Pacc1,Pafah1b2,Pafah1b3,Paip1,Paip2,Pak3,Paqr6,Pbx3,Pcbd1,Pcbd2,Pcbp4,Pcdh11x,Pcdhgc4,Pcnx4,Pcsk1n,Pdcl3,Pdia3,Pdxdc1,Pdxk,Peg3,Pgap1,Pgd,Pgrmc1,Pgrmc2,Phka1,Pigs,Pigv,Pitpnm1,Pja1,Pld6,Pnck,Pnma3,Pnmal2,Podxl2,Poglut1,Pold4,Polr2m,Ppfia4,Ppp1r3f,Pqbp1,Prepl,Prkaa1,Prkaca,Prkar1a,Prkra,Prmt2,Prmt9,Proca1,Prpsap1,Prr5,Psma2,Psmb4,Psmd12,Psme1,Psmf1,Ptdss2,Ptgr2,Ptpa,Pura,Pxk,Pygb,Rab21,Rab27a,Rab9b,Rac3,Rapgef3,Rasa4,Rasgrp2,Rassf7,Rbm4b,Rcan3,Rcn1,Rdx,Rec8,Resp18,Ret,Rgs10,Rgs17,Rgs2,Rhbdd2,Rhbdd3,Rif1,Rimklb,Ring1,Rit2,Rlim,Rnd2,Rnf227,Romo1,Rp9,Rragb,Rtbdn,Rtcb,Rtl5,Samd14,Samd4,Samhd1,Sap30l,Sars,Scg2,Sclt1,Scn9a,Sdc2,Sdha,Sdsl,Sec24b,Selenoh,Selenom,Sem1,Sema4g,Sfrp5,Sfxn1,Sfxn4,Sgsh,Shd,Simc1,Slc17a6,Slc25a1,Slc25a25,Slc25a39,Slc26a11,Slc35b1,Slc35g2,Slc36a4,Slc38a1,Slc39a6,Slc39a7,Slc41a3,Slc5a3,Slc6a11,Slc6a9,Slc7a10,Slc8a3,Slirp,Smad5,Smarcal1,Smim17,Smim18,Smim19,Sncaip,Sncg,Snx1,Snx27,Snx8,Sod1,Sos1,Sparc,Sqstm1,Srp72,Srprb,Ssr4,St8sia2,St8sia4,Stat5b,Stip1,Stub1,Sumf1,Surf1,Susd2,Tac2,Taok2,Tasp1,Tbkbp1,Tcea2,Tceal1,Tcerg1l,Tekt5,Thnsl2,Timm17b,Timm22,Tkt,Tm2d3,Tm9sf4,Tmem106c,Tmem117,Tmem130,Tmem147,Tmem176a,Tmem216,Tmem248,Tmem255a,Tmem43,Tmem59,Tmie,Tmx4,Tnfsf13b,Tnk2,Tnrc6a,Tonsl,Tppp3,Trabd,Trac,Tram1l1,Trappc3,Tril,Trim45,Tro,Trpv2,Tsn,Tspyl2,Tspyl4,Tsr2,Ttbk2,Ttc3,Ttc39a,Ttc4,Ttll9,Txndc12,Txndc5,Txnl4a,Txnrd1,Ubap1l,Ubc,Ube4a,Ubfd1,Ubr4,Ubxn7,Ufsp1,Unc119,Uqcc1,Usp29,Usp30,Usp9x,Vangl2,Vapb,Vasp,Vat1,Vat1l,Vwa5b1,Wdfy1,Whamm,Wnk3,Wrb,Wsb1,Yars,Zcchc12,Zcchc17,Zdbf2,Zeb1,Zfhx3,Zfhx4,Zfp334,Zfp395,Zfp467,Zfp512,Zfp516,Zfp521,Zfp612,Zfp618,Zfp687,Zfp768,Zfp788,Zfp946,Zim1,Zmym4,Zscan18,Zscan26,Zwint</t>
        </is>
      </c>
      <c r="M19" t="inlineStr">
        <is>
          <t>[(6, 26), (6, 28), (6, 29), (6, 33), (6, 37), (6, 71), (6, 74), (6, 83), (9, 26), (9, 28), (9, 29), (9, 33), (9, 37), (9, 71), (9, 74), (9, 83), (10, 26), (10, 28), (10, 29), (10, 33), (10, 37), (10, 71), (10, 74), (10, 83), (19, 26), (19, 28), (19, 37), (19, 74), (21, 26), (21, 28), (21, 29), (21, 33), (21, 37), (21, 71), (21, 74), (21, 83), (25, 26), (25, 28), (25, 29), (25, 33), (25, 37), (25, 71), (25, 74), (25, 83), (30, 26), (30, 28), (30, 29), (30, 33), (30, 37), (30, 71), (30, 74), (30, 83), (32, 28), (32, 29), (32, 37), (32, 71), (32, 74), (35, 26), (35, 28), (35, 29), (35, 33), (35, 37), (35, 71), (35, 74), (35, 83), (38, 26), (38, 28), (38, 29), (38, 37), (38, 71), (38, 74), (38, 83), (39, 26), (39, 28), (39, 29), (39, 33), (39, 37), (39, 71), (39, 74), (39, 83), (40, 26), (40, 28), (40, 29), (40, 33), (40, 37), (40, 71), (40, 74), (40, 83), (42, 26), (42, 28), (42, 29), (42, 33), (42, 37), (42, 71), (42, 74), (42, 83), (43, 26), (43, 28), (43, 29), (43, 33), (43, 37), (43, 71), (43, 74), (43, 83), (46, 26), (46, 28), (46, 29), (46, 33), (46, 37), (46, 71), (46, 74), (46, 83), (47, 28), (47, 29), (47, 37), (47, 71), (47, 74), (51, 26), (51, 28), (51, 29), (51, 33), (51, 37), (51, 71), (51, 74), (51, 83), (52, 26), (52, 28), (52, 29), (52, 33), (52, 37), (52, 71), (52, 74), (52, 83), (56, 26), (56, 28), (56, 29), (56, 37), (56, 71), (56, 74), (56, 83), (57, 26), (57, 28), (57, 29), (57, 33), (57, 37), (57, 71), (57, 74), (57, 83), (58, 26), (58, 28), (58, 29), (58, 33), (58, 37), (58, 71), (58, 74), (58, 83), (59, 26), (59, 28), (59, 29), (59, 37), (59, 71), (59, 74), (59, 83), (60, 26), (60, 28), (60, 37), (60, 71), (60, 74), (62, 28), (62, 29), (62, 37), (62, 71), (62, 74), (62, 83), (63, 26), (63, 28), (63, 29), (63, 33), (63, 37), (63, 71), (63, 74), (63, 83), (65, 26), (65, 28), (65, 29), (65, 37), (65, 71), (65, 74), (67, 26), (67, 28), (67, 29), (67, 33), (67, 37), (67, 71), (67, 74), (67, 83), (68, 26), (68, 28), (68, 29), (68, 33), (68, 37), (68, 71), (68, 74), (68, 83), (69, 28), (69, 29), (69, 37), (69, 71), (69, 74), (69, 83), (73, 26), (73, 28), (73, 29), (73, 33), (73, 37), (73, 71), (73, 74), (73, 83), (76, 26), (76, 28), (76, 29), (76, 33), (76, 37), (76, 71), (76, 74), (76, 83), (77, 28), (77, 29), (77, 37), (77, 71), (77, 74), (77, 83), (80, 26), (80, 28), (80, 29), (80, 33), (80, 37), (80, 71), (80, 74), (80, 83), (81, 26), (81, 28), (81, 29), (81, 33), (81, 37), (81, 71), (81, 74), (81, 83), (82, 26), (82, 28), (82, 29), (82, 33), (82, 37), (82, 71), (82, 74), (82, 83), (85, 26), (85, 28), (85, 29), (85, 37), (85, 71), (85, 74), (86, 26), (86, 28), (86, 29), (86, 33), (86, 37), (86, 71), (86, 74), (86, 83), (87, 26), (87, 28), (87, 29), (87, 37), (87, 71), (87, 74), (87, 83)]</t>
        </is>
      </c>
      <c r="N19" t="n">
        <v>293</v>
      </c>
      <c r="O19" t="n">
        <v>0.5</v>
      </c>
      <c r="P19" t="n">
        <v>0.9</v>
      </c>
      <c r="Q19" t="n">
        <v>3</v>
      </c>
      <c r="R19" t="n">
        <v>10000</v>
      </c>
      <c r="S19" t="inlineStr">
        <is>
          <t>14/03/2024, 15:18:39</t>
        </is>
      </c>
      <c r="T19" s="3">
        <f>hyperlink("https://spiral.technion.ac.il/results/MTAwMDA3Ng==/18/GOResultsPROCESS","link")</f>
        <v/>
      </c>
      <c r="U19" t="inlineStr">
        <is>
          <t>['GO:0070972:protein localization to endoplasmic reticulum (qval1E0)', 'GO:0044237:cellular metabolic process (qval1E0)', 'GO:0032264:IMP salvage (qval7.86E-1)', 'GO:0045047:protein targeting to ER (qval9.45E-1)', 'GO:0061077:chaperone-mediated protein folding (qval9.36E-1)', 'GO:0006457:protein folding (qval7.96E-1)', 'GO:0044275:cellular carbohydrate catabolic process (qval7.77E-1)', 'GO:0043949:regulation of cAMP-mediated signaling (qval8.26E-1)', 'GO:0009056:catabolic process (qval8.78E-1)', 'GO:0007213:G protein-coupled acetylcholine receptor signaling pathway (qval8.17E-1)', 'GO:0072599:establishment of protein localization to endoplasmic reticulum (qval7.61E-1)', 'GO:0044248:cellular catabolic process (qval9.06E-1)', 'GO:0071107:response to parathyroid hormone (qval8.62E-1)', 'GO:0032261:purine nucleotide salvage (qval8E-1)', 'GO:0106072:negative regulation of adenylate cyclase-activating G protein-coupled receptor signaling pathway (qval7.66E-1)', 'GO:0008150:biological_process (qval8.82E-1)', 'GO:0008152:metabolic process (qval8.69E-1)']</t>
        </is>
      </c>
      <c r="V19" s="3">
        <f>hyperlink("https://spiral.technion.ac.il/results/MTAwMDA3Ng==/18/GOResultsFUNCTION","link")</f>
        <v/>
      </c>
      <c r="W19" t="inlineStr">
        <is>
          <t>['GO:0005515:protein binding (qval1.07E-1)', 'GO:0031072:heat shock protein binding (qval3.22E-1)', 'GO:0030170:pyridoxal phosphate binding (qval2.98E-1)', 'GO:0070279:vitamin B6 binding (qval2.59E-1)', 'GO:0016829:lyase activity (qval7.06E-1)', 'GO:0042802:identical protein binding (qval7.05E-1)']</t>
        </is>
      </c>
      <c r="X19" s="3">
        <f>hyperlink("https://spiral.technion.ac.il/results/MTAwMDA3Ng==/18/GOResultsCOMPONENT","link")</f>
        <v/>
      </c>
      <c r="Y19" t="inlineStr">
        <is>
          <t>['GO:0044444:cytoplasmic part (qval1.71E-10)', 'GO:0044424:intracellular part (qval7.94E-7)', 'GO:0043229:intracellular organelle (qval3.49E-6)', 'GO:0043226:organelle (qval2.25E-5)', 'GO:0043227:membrane-bounded organelle (qval3.06E-4)', 'GO:0097458:neuron part (qval2.99E-4)', 'GO:0043231:intracellular membrane-bounded organelle (qval3.15E-4)', 'GO:0005829:cytosol (qval3.98E-4)', 'GO:0005783:endoplasmic reticulum (qval6.71E-4)', 'GO:0043005:neuron projection (qval6.83E-4)', 'GO:0005788:endoplasmic reticulum lumen (qval2.84E-3)', 'GO:0044297:cell body (qval2.93E-3)', 'GO:0044432:endoplasmic reticulum part (qval5.21E-3)', 'GO:0097268:cytoophidium (qval5.46E-3)', 'GO:0044446:intracellular organelle part (qval5.73E-3)', 'GO:0120025:plasma membrane bounded cell projection (qval6.4E-3)', 'GO:0005737:cytoplasm (qval8.69E-3)', 'GO:0044422:organelle part (qval9.81E-3)', 'GO:0044464:cell part (qval1.12E-2)', 'GO:0005739:mitochondrion (qval1.92E-2)', 'GO:0044429:mitochondrial part (qval2.84E-2)', 'GO:0042995:cell projection (qval3.08E-2)', 'GO:0070013:intracellular organelle lumen (qval3.78E-2)', 'GO:0031974:membrane-enclosed lumen (qval3.78E-2)', 'GO:0043233:organelle lumen (qval3.63E-2)', 'GO:0031966:mitochondrial membrane (qval5.34E-2)']</t>
        </is>
      </c>
    </row>
    <row r="20">
      <c r="A20" s="1" t="n">
        <v>19</v>
      </c>
      <c r="B20" t="n">
        <v>18351</v>
      </c>
      <c r="C20" t="n">
        <v>5043</v>
      </c>
      <c r="D20" t="n">
        <v>89</v>
      </c>
      <c r="E20" t="n">
        <v>7832</v>
      </c>
      <c r="F20" t="n">
        <v>225</v>
      </c>
      <c r="G20" t="n">
        <v>2262</v>
      </c>
      <c r="H20" t="n">
        <v>43</v>
      </c>
      <c r="I20" t="n">
        <v>250</v>
      </c>
      <c r="J20" s="2" t="n">
        <v>-1025</v>
      </c>
      <c r="K20" t="n">
        <v>0.395</v>
      </c>
      <c r="L20" t="inlineStr">
        <is>
          <t>1110002E22Rik,3110082I17Rik,Abr,Ackr2,Adgrb2,Akap5,Akt3,Ankrd33b,Ankrd34a,Anxa11,Arhgap10,Arid3b,Arpp19,Arpp21,Atp1a1,Atxn7l3,B4galt2,Baiap2,Banp,Boc,C130074G19Rik,Cabp1,Cacna2d1,Cacnb3,Cacng3,Calm2,Camk2a,Camk4,Camkk2,Car10,Cbx6,Cckbr,Ccsap,Cd34,Cdk17,Cdk5r2,Cdk9,Chn1,Chrm1,Cinp,Clstn1,Cnksr2,Cobl,Col19a1,Cyfip2,D430041D05Rik,Dact2,Dclk1,Dgkz,Dlgap1,Dlgap2,Dlk2,Dmtn,Dmxl2,Dnajb5,Dock3,Drp2,Efcab6,Efna5,Egr1,Egr3,Egr4,Emsy,Emx1,Ensa,Ephb3,Ephx4,Epop,Etv5,Exd2,Exph5,Extl1,Faah,Fam78b,Fam81a,Fbxo31,Fbxw7,Fcho1,Fhl2,Fmnl1,Fosb,Frmd6,Fzd3,Gcnt2,Gfod1,Glt8d2,Gm11549,Golga7b,Gpr26,Grasp,Gria2,Grk2,Gtdc1,Gucy1a2,Hecw1,Hivep2,Homer1,Ier5,Igfbp6,Igfn1,Inka2,Iqsec2,Itpka,Junb,Kcnb1,Kcnh3,Kcnh4,Kcnh7,Kcnip2,Kcnj11,Kcnk4,Kcnq5,Kctd1,Kctd16,Klf10,Lamp5,Lin7b,Lingo1,Lmo4,Lmtk2,Lrrc4,Mat2b,Mef2c,Mei1,Mical2,Mlip,Mras,Mrtfb,Mtcl1,Mtmr12,Mtpn,Mybpc1,Nav3,Nbea,Neurod1,Ngef,Nlk,Nol4,Npas2,Nphp4,Nr4a1,Nrcam,Nrgn,Ntm,Nyap2,Olfm1,Olfm2,Osbp2,Otud3,Ovol2,Pcdhgc5,Pdzrn3,Phf24,Phyhip,Pik3r2,Pip4k2c,Pip5k1c,Pitpnm2,Pknox2,Plcb1,Plk2,Plxnd1,Porcn,Pou3f2,Pparg,Ppp1r9a,Ppp3ca,Ppp3cb,Ppp3r1,Prdm8,Prrt2,Psrc1,R3hdm4,Rasgef1c,Rbfox3,Rhobtb2,Rimbp2,Rnf39,Robo3,Rtn4r,Rtn4rl2,Ryr2,Satb2,Scn8a,Serpinb8,Sh3rf3,Sidt1,Sipa1l1,Sirpa,Slc30a3,Slc39a10,Slitrk1,Sorbs2,Spcs3,Sphkap,Spred2,Sptbn2,Sptbn4,Strbp,Strn4,Stx1a,Sun1,Syn1,Syndig1,Syngap1,Synpo,Tacc1,Tbr1,Tcap,Tgm3,Tmem121b,Tmem132d,Tmem198,Tmem215,Tmem44,Trim37,Ubtd2,Unc13a,Unc13b,Vip,Vipr1,Wnt10a,Zbtb18,Zdhhc8,Zmiz2</t>
        </is>
      </c>
      <c r="M20" t="inlineStr">
        <is>
          <t>[(0, 80), (0, 86), (1, 6), (1, 21), (1, 39), (1, 40), (1, 51), (1, 57), (1, 80), (1, 86), (2, 6), (2, 21), (2, 39), (2, 40), (2, 51), (2, 57), (2, 80), (2, 86), (3, 6), (3, 21), (3, 39), (3, 40), (3, 51), (3, 57), (3, 80), (3, 86), (7, 6), (7, 21), (7, 39), (7, 40), (7, 51), (7, 57), (7, 80), (7, 86), (8, 86), (11, 6), (11, 21), (11, 39), (11, 40), (11, 51), (11, 57), (11, 80), (11, 86), (13, 6), (13, 21), (13, 39), (13, 40), (13, 51), (13, 57), (13, 80), (13, 86), (14, 6), (14, 21), (14, 39), (14, 40), (14, 51), (14, 57), (14, 80), (14, 86), (16, 6), (16, 21), (16, 39), (16, 40), (16, 51), (16, 57), (16, 80), (16, 86), (17, 6), (17, 21), (17, 40), (17, 57), (17, 80), (17, 86), (20, 6), (20, 21), (20, 39), (20, 40), (20, 51), (20, 57), (20, 80), (20, 86), (23, 6), (23, 21), (23, 39), (23, 40), (23, 51), (23, 57), (23, 80), (23, 86), (24, 6), (24, 21), (24, 39), (24, 40), (24, 51), (24, 57), (24, 80), (24, 86), (26, 6), (26, 21), (26, 39), (26, 40), (26, 51), (26, 57), (26, 80), (26, 86), (27, 6), (27, 21), (27, 39), (27, 40), (27, 51), (27, 57), (27, 80), (27, 86), (28, 6), (28, 21), (28, 39), (28, 40), (28, 51), (28, 57), (28, 80), (28, 86), (29, 6), (29, 21), (29, 39), (29, 40), (29, 51), (29, 57), (29, 80), (29, 86), (33, 6), (33, 21), (33, 39), (33, 40), (33, 51), (33, 57), (33, 80), (33, 86), (34, 21), (34, 40), (34, 57), (34, 80), (34, 86), (37, 6), (37, 21), (37, 39), (37, 40), (37, 57), (37, 80), (37, 86), (41, 6), (41, 21), (41, 39), (41, 40), (41, 51), (41, 57), (41, 80), (41, 86), (44, 6), (44, 21), (44, 39), (44, 40), (44, 51), (44, 57), (44, 80), (44, 86), (45, 6), (45, 21), (45, 39), (45, 40), (45, 51), (45, 57), (45, 80), (45, 86), (48, 6), (48, 21), (48, 39), (48, 40), (48, 51), (48, 57), (48, 80), (48, 86), (53, 6), (53, 21), (53, 39), (53, 40), (53, 51), (53, 57), (53, 80), (53, 86), (64, 6), (64, 21), (64, 40), (64, 57), (64, 80), (64, 86), (66, 21), (66, 39), (66, 40), (66, 51), (66, 57), (66, 80), (66, 86), (71, 6), (71, 21), (71, 39), (71, 40), (71, 51), (71, 57), (71, 80), (71, 86), (74, 6), (74, 21), (74, 40), (74, 57), (74, 80), (74, 86), (75, 21), (75, 40), (75, 57), (75, 80), (75, 86), (78, 21), (78, 39), (78, 40), (78, 51), (78, 57), (78, 80), (78, 86), (79, 6), (79, 21), (79, 39), (79, 40), (79, 51), (79, 57), (79, 80), (79, 86), (83, 6), (83, 21), (83, 40), (83, 57), (83, 80), (83, 86), (88, 6), (88, 21), (88, 39), (88, 40), (88, 51), (88, 57), (88, 80), (88, 86)]</t>
        </is>
      </c>
      <c r="N20" t="n">
        <v>2651</v>
      </c>
      <c r="O20" t="n">
        <v>1</v>
      </c>
      <c r="P20" t="n">
        <v>0.95</v>
      </c>
      <c r="Q20" t="n">
        <v>3</v>
      </c>
      <c r="R20" t="n">
        <v>10000</v>
      </c>
      <c r="S20" t="inlineStr">
        <is>
          <t>14/03/2024, 15:19:29</t>
        </is>
      </c>
      <c r="T20" s="3">
        <f>hyperlink("https://spiral.technion.ac.il/results/MTAwMDA3Ng==/19/GOResultsPROCESS","link")</f>
        <v/>
      </c>
      <c r="U20" t="inlineStr">
        <is>
          <t>['GO:0050804:modulation of chemical synaptic transmission (qval2.99E-11)', 'GO:0099177:regulation of trans-synaptic signaling (qval1.58E-11)', 'GO:0050808:synapse organization (qval6.78E-7)', 'GO:0048167:regulation of synaptic plasticity (qval1.88E-6)', 'GO:0051049:regulation of transport (qval2.64E-5)', 'GO:0010769:regulation of cell morphogenesis involved in differentiation (qval3.52E-5)', 'GO:0050806:positive regulation of synaptic transmission (qval4.5E-5)', 'GO:0010975:regulation of neuron projection development (qval6.6E-5)', 'GO:0060284:regulation of cell development (qval7.05E-5)', 'GO:0050767:regulation of neurogenesis (qval8.25E-5)', 'GO:0051960:regulation of nervous system development (qval1.06E-4)', 'GO:0051050:positive regulation of transport (qval1.14E-4)', 'GO:0022604:regulation of cell morphogenesis (qval2.09E-4)', 'GO:0010646:regulation of cell communication (qval1.96E-4)', 'GO:0023051:regulation of signaling (qval2.17E-4)', 'GO:0051239:regulation of multicellular organismal process (qval2.14E-4)', 'GO:0045664:regulation of neuron differentiation (qval2.28E-4)', 'GO:0050789:regulation of biological process (qval2.55E-4)', 'GO:0120035:regulation of plasma membrane bounded cell projection organization (qval2.6E-4)', 'GO:0022603:regulation of anatomical structure morphogenesis (qval2.85E-4)', 'GO:0045595:regulation of cell differentiation (qval2.85E-4)', 'GO:0031344:regulation of cell projection organization (qval2.85E-4)', 'GO:0023052:signaling (qval4.02E-4)', 'GO:0032879:regulation of localization (qval4.32E-4)', 'GO:0065007:biological regulation (qval4.22E-4)', 'GO:0042391:regulation of membrane potential (qval4.11E-4)', 'GO:0050794:regulation of cellular process (qval4.08E-4)', 'GO:0048518:positive regulation of biological process (qval4.47E-4)', 'GO:0065008:regulation of biological quality (qval4.34E-4)', 'GO:0050807:regulation of synapse organization (qval5.37E-4)', 'GO:0048856:anatomical structure development (qval7.17E-4)', 'GO:0035556:intracellular signal transduction (qval7.76E-4)', 'GO:0050793:regulation of developmental process (qval7.9E-4)', 'GO:0050773:regulation of dendrite development (qval1.77E-3)', 'GO:0048522:positive regulation of cellular process (qval1.79E-3)', 'GO:0051128:regulation of cellular component organization (qval1.77E-3)', 'GO:0007267:cell-cell signaling (qval1.96E-3)', 'GO:0016043:cellular component organization (qval2E-3)', 'GO:0099170:postsynaptic modulation of chemical synaptic transmission (qval2.13E-3)', 'GO:0099536:synaptic signaling (qval2.94E-3)', 'GO:2000026:regulation of multicellular organismal development (qval2.98E-3)', 'GO:0071840:cellular component organization or biogenesis (qval3.3E-3)', 'GO:0048814:regulation of dendrite morphogenesis (qval3.67E-3)', 'GO:0071326:cellular response to monosaccharide stimulus (qval4.22E-3)', 'GO:0098916:anterograde trans-synaptic signaling (qval4.45E-3)', 'GO:0007268:chemical synaptic transmission (qval4.35E-3)', 'GO:0043269:regulation of ion transport (qval4.48E-3)', 'GO:0048168:regulation of neuronal synaptic plasticity (qval5.17E-3)', 'GO:0045161:neuronal ion channel clustering (qval5.16E-3)', 'GO:0032940:secretion by cell (qval5.98E-3)', 'GO:0045956:positive regulation of calcium ion-dependent exocytosis (qval6.08E-3)', 'GO:0032502:developmental process (qval7.36E-3)', 'GO:0071322:cellular response to carbohydrate stimulus (qval7.85E-3)', 'GO:0009987:cellular process (qval7.92E-3)', 'GO:0099537:trans-synaptic signaling (qval8.1E-3)', 'GO:0046903:secretion (qval1.06E-2)', 'GO:0051240:positive regulation of multicellular organismal process (qval1.09E-2)', 'GO:0098662:inorganic cation transmembrane transport (qval1.16E-2)', 'GO:1903530:regulation of secretion by cell (qval1.19E-2)', 'GO:0048013:ephrin receptor signaling pathway (qval1.22E-2)', 'GO:0030001:metal ion transport (qval1.24E-2)', 'GO:0051966:regulation of synaptic transmission, glutamatergic (qval1.24E-2)', 'GO:0044057:regulation of system process (qval1.3E-2)', 'GO:0007399:nervous system development (qval1.3E-2)', 'GO:0090087:regulation of peptide transport (qval1.46E-2)', 'GO:0071804:cellular potassium ion transport (qval1.48E-2)', 'GO:0071805:potassium ion transmembrane transport (qval1.46E-2)', 'GO:0050770:regulation of axonogenesis (qval1.5E-2)', 'GO:0044093:positive regulation of molecular function (qval1.52E-2)', 'GO:0023061:signal release (qval1.65E-2)', 'GO:0007610:behavior (qval1.73E-2)', 'GO:0033605:positive regulation of catecholamine secretion (qval1.79E-2)', 'GO:0031644:regulation of neurological system process (qval1.98E-2)', 'GO:0007215:glutamate receptor signaling pathway (qval2.04E-2)', 'GO:0034284:response to monosaccharide (qval2.1E-2)', 'GO:0051963:regulation of synapse assembly (qval2.08E-2)', 'GO:1903367:positive regulation of fear response (qval2.14E-2)', 'GO:2000987:positive regulation of behavioral fear response (qval2.12E-2)', 'GO:1905475:regulation of protein localization to membrane (qval2.1E-2)', 'GO:0071333:cellular response to glucose stimulus (qval2.15E-2)', 'GO:0019722:calcium-mediated signaling (qval2.2E-2)', 'GO:0098655:cation transmembrane transport (qval2.18E-2)', 'GO:0034765:regulation of ion transmembrane transport (qval2.35E-2)', 'GO:0051179:localization (qval2.33E-2)', 'GO:0060341:regulation of cellular localization (qval2.39E-2)', 'GO:0051592:response to calcium ion (qval2.48E-2)', 'GO:0071331:cellular response to hexose stimulus (qval2.54E-2)', 'GO:0099643:signal release from synapse (qval2.53E-2)', 'GO:0001678:cellular glucose homeostasis (qval2.5E-2)', 'GO:0060998:regulation of dendritic spine development (qval2.51E-2)', 'GO:0044087:regulation of cellular component biogenesis (qval2.56E-2)', 'GO:1903508:positive regulation of nucleic acid-templated transcription (qval2.83E-2)', 'GO:0045893:positive regulation of transcription, DNA-templated (qval2.79E-2)', 'GO:1902680:positive regulation of RNA biosynthetic process (qval2.8E-2)', 'GO:0048513:animal organ development (qval2.91E-2)', 'GO:0065009:regulation of molecular function (qval2.89E-2)', 'GO:0098660:inorganic ion transmembrane transport (qval2.87E-2)', 'GO:0007154:cell communication (qval2.87E-2)', 'GO:0006813:potassium ion transport (qval2.94E-2)', 'GO:0099175:regulation of postsynapse organization (qval2.99E-2)', 'GO:0051046:regulation of secretion (qval3.28E-2)', 'GO:0003300:cardiac muscle hypertrophy (qval3.3E-2)', 'GO:1900454:positive regulation of long-term synaptic depression (qval3.37E-2)', 'GO:0009743:response to carbohydrate (qval3.47E-2)', 'GO:0051223:regulation of protein transport (qval3.48E-2)', 'GO:0097479:synaptic vesicle localization (qval3.47E-2)', 'GO:0007274:neuromuscular synaptic transmission (qval3.71E-2)', 'GO:0034762:regulation of transmembrane transport (qval4.2E-2)', 'GO:0001956:positive regulation of neurotransmitter secretion (qval4.26E-2)', 'GO:0014897:striated muscle hypertrophy (qval4.22E-2)', 'GO:1903365:regulation of fear response (qval4.26E-2)', 'GO:0033173:calcineurin-NFAT signaling cascade (qval4.22E-2)', 'GO:2000822:regulation of behavioral fear response (qval4.18E-2)', 'GO:0022038:corpus callosum development (qval4.15E-2)', 'GO:0010807:regulation of synaptic vesicle priming (qval4.11E-2)', 'GO:0051094:positive regulation of developmental process (qval4.54E-2)', 'GO:0140029:exocytic process (qval4.96E-2)', 'GO:0021952:central nervous system projection neuron axonogenesis (qval5.28E-2)', 'GO:0014896:muscle hypertrophy (qval5.24E-2)', 'GO:0006812:cation transport (qval5.22E-2)', 'GO:0045944:positive regulation of transcription by RNA polymerase II (qval5.38E-2)', 'GO:0098693:regulation of synaptic vesicle cycle (qval5.56E-2)', 'GO:0061001:regulation of dendritic spine morphogenesis (qval5.72E-2)', 'GO:0023041:neuronal signal transduction (qval5.89E-2)', 'GO:0061577:calcium ion transmembrane transport via high voltage-gated calcium channel (qval5.84E-2)', 'GO:0070201:regulation of establishment of protein localization (qval5.91E-2)', 'GO:0017156:calcium ion regulated exocytosis (qval6.07E-2)', 'GO:0007409:axonogenesis (qval6.09E-2)', 'GO:0051254:positive regulation of RNA metabolic process (qval6.29E-2)', 'GO:0009749:response to glucose (qval6.76E-2)', 'GO:0019932:second-messenger-mediated signaling (qval7.14E-2)', 'GO:0097720:calcineurin-mediated signaling (qval7.68E-2)', 'GO:0008104:protein localization (qval7.65E-2)', 'GO:0048869:cellular developmental process (qval7.8E-2)', 'GO:0009746:response to hexose (qval7.9E-2)', 'GO:0043270:positive regulation of ion transport (qval8.58E-2)', 'GO:0010959:regulation of metal ion transport (qval8.52E-2)', 'GO:0016079:synaptic vesicle exocytosis (qval8.59E-2)', 'GO:0032388:positive regulation of intracellular transport (qval9.04E-2)', 'GO:0035418:protein localization to synapse (qval9.13E-2)', 'GO:0033036:macromolecule localization (qval9.18E-2)', 'GO:1903532:positive regulation of secretion by cell (qval9.41E-2)', 'GO:0060627:regulation of vesicle-mediated transport (qval9.38E-2)', 'GO:0051962:positive regulation of nervous system development (qval9.6E-2)', 'GO:0090215:regulation of 1-phosphatidylinositol-4-phosphate 5-kinase activity (qval9.99E-2)', 'GO:0045163:clustering of voltage-gated potassium channels (qval9.92E-2)', 'GO:1900034:regulation of cellular response to heat (qval9.85E-2)', 'GO:0061789:dense core granule priming (qval9.79E-2)', 'GO:0014742:positive regulation of muscle hypertrophy (qval9.98E-2)', 'GO:0010613:positive regulation of cardiac muscle hypertrophy (qval9.91E-2)', 'GO:0010557:positive regulation of macromolecule biosynthetic process (qval9.92E-2)', 'GO:0051222:positive regulation of protein transport (qval9.93E-2)']</t>
        </is>
      </c>
      <c r="V20" s="3">
        <f>hyperlink("https://spiral.technion.ac.il/results/MTAwMDA3Ng==/19/GOResultsFUNCTION","link")</f>
        <v/>
      </c>
      <c r="W20" t="inlineStr">
        <is>
          <t>['GO:0005515:protein binding (qval4.77E-6)', 'GO:0005516:calmodulin binding (qval2.8E-5)', 'GO:0019904:protein domain specific binding (qval6.01E-4)', 'GO:0005244:voltage-gated ion channel activity (qval4.43E-3)', 'GO:0022832:voltage-gated channel activity (qval3.55E-3)', 'GO:0008092:cytoskeletal protein binding (qval3.62E-3)', 'GO:0022843:voltage-gated cation channel activity (qval6.02E-3)', 'GO:0035254:glutamate receptor binding (qval1.01E-2)', 'GO:0046873:metal ion transmembrane transporter activity (qval9.76E-3)', 'GO:0005267:potassium channel activity (qval8.85E-3)', 'GO:0015079:potassium ion transmembrane transporter activity (qval1.01E-2)', 'GO:0022839:ion gated channel activity (qval9.62E-3)', 'GO:0019899:enzyme binding (qval1.02E-2)', 'GO:0005261:cation channel activity (qval9.56E-3)', 'GO:0022836:gated channel activity (qval1.15E-2)', 'GO:0005488:binding (qval1.87E-2)', 'GO:0005249:voltage-gated potassium channel activity (qval2.35E-2)', 'GO:0030506:ankyrin binding (qval3.2E-2)', 'GO:0004683:calmodulin-dependent protein kinase activity (qval4.39E-2)', 'GO:0019901:protein kinase binding (qval5.48E-2)', 'GO:0044325:ion channel binding (qval6.42E-2)', 'GO:0005216:ion channel activity (qval6.81E-2)', 'GO:0022838:substrate-specific channel activity (qval8.26E-2)', 'GO:0019900:kinase binding (qval7.98E-2)', 'GO:0022890:inorganic cation transmembrane transporter activity (qval7.89E-2)', 'GO:0051018:protein kinase A binding (qval7.98E-2)', 'GO:0001228:DNA-binding transcription activator activity, RNA polymerase II-specific (qval1.04E-1)', 'GO:0046875:ephrin receptor binding (qval1.11E-1)', 'GO:0033192:calmodulin-dependent protein phosphatase activity (qval1.47E-1)']</t>
        </is>
      </c>
      <c r="X20" s="3">
        <f>hyperlink("https://spiral.technion.ac.il/results/MTAwMDA3Ng==/19/GOResultsCOMPONENT","link")</f>
        <v/>
      </c>
      <c r="Y20" t="inlineStr">
        <is>
          <t>['GO:0098978:glutamatergic synapse (qval8.59E-22)', 'GO:0045202:synapse (qval5.35E-22)', 'GO:0044456:synapse part (qval1.83E-17)', 'GO:0097458:neuron part (qval4.45E-16)', 'GO:0099572:postsynaptic specialization (qval3.82E-11)', 'GO:0043005:neuron projection (qval5.21E-11)', 'GO:0014069:postsynaptic density (qval1.38E-10)', 'GO:0030054:cell junction (qval5.75E-10)', 'GO:0097060:synaptic membrane (qval5.78E-10)', 'GO:0042995:cell projection (qval2.16E-9)', 'GO:0098685:Schaffer collateral - CA1 synapse (qval2.32E-8)', 'GO:0120025:plasma membrane bounded cell projection (qval4.6E-8)', 'GO:0060076:excitatory synapse (qval5.12E-7)', 'GO:0043197:dendritic spine (qval8.61E-7)', 'GO:0044309:neuron spine (qval1.28E-6)', 'GO:0034703:cation channel complex (qval1.47E-6)', 'GO:0120038:plasma membrane bounded cell projection part (qval3.98E-6)', 'GO:0044463:cell projection part (qval3.76E-6)', 'GO:0098794:postsynapse (qval4.6E-6)', 'GO:0030424:axon (qval1.34E-5)', 'GO:1902495:transmembrane transporter complex (qval2.07E-5)', 'GO:1990351:transporter complex (qval3.64E-5)', 'GO:0045211:postsynaptic membrane (qval3.51E-5)', 'GO:0030658:transport vesicle membrane (qval3.56E-5)', 'GO:0043025:neuronal cell body (qval4.13E-5)', 'GO:0044297:cell body (qval4.2E-5)', 'GO:0034702:ion channel complex (qval4.33E-5)', 'GO:0098590:plasma membrane region (qval6E-5)', 'GO:0044459:plasma membrane part (qval6.61E-5)', 'GO:0005886:plasma membrane (qval7.45E-5)', 'GO:0099501:exocytic vesicle membrane (qval7.87E-5)', 'GO:0030672:synaptic vesicle membrane (qval7.62E-5)', 'GO:0043198:dendritic shaft (qval9.43E-5)', 'GO:0099092:postsynaptic density, intracellular component (qval1.26E-4)', 'GO:0099061:integral component of postsynaptic density membrane (qval1.41E-4)', 'GO:0030018:Z disc (qval1.76E-4)', 'GO:0099146:intrinsic component of postsynaptic density membrane (qval2.28E-4)', 'GO:0099091:postsynaptic specialization, intracellular component (qval3.33E-4)', 'GO:0030425:dendrite (qval5.2E-4)', 'GO:0033267:axon part (qval5.49E-4)', 'GO:0005955:calcineurin complex (qval9.34E-4)', 'GO:0032281:AMPA glutamate receptor complex (qval1.12E-3)', 'GO:0030659:cytoplasmic vesicle membrane (qval1.36E-3)', 'GO:0044449:contractile fiber part (qval1.55E-3)', 'GO:0099060:integral component of postsynaptic specialization membrane (qval2.01E-3)', 'GO:0016020:membrane (qval2.76E-3)', 'GO:0098948:intrinsic component of postsynaptic specialization membrane (qval2.71E-3)', 'GO:0098831:presynaptic active zone cytoplasmic component (qval2.71E-3)', 'GO:0012506:vesicle membrane (qval3.45E-3)', 'GO:0034705:potassium channel complex (qval4.96E-3)', 'GO:0099240:intrinsic component of synaptic membrane (qval8.11E-3)', 'GO:0042734:presynaptic membrane (qval1.13E-2)', 'GO:0098936:intrinsic component of postsynaptic membrane (qval1.25E-2)', 'GO:0044464:cell part (qval1.57E-2)', 'GO:0099699:integral component of synaptic membrane (qval1.64E-2)', 'GO:0008328:ionotropic glutamate receptor complex (qval1.74E-2)', 'GO:0098839:postsynaptic density membrane (qval1.81E-2)', 'GO:0099634:postsynaptic specialization membrane (qval2.03E-2)', 'GO:0030426:growth cone (qval2.15E-2)', 'GO:0044448:cell cortex part (qval2.11E-2)', 'GO:0099568:cytoplasmic region (qval2.33E-2)', 'GO:0030427:site of polarized growth (qval2.56E-2)', 'GO:0098878:neurotransmitter receptor complex (qval2.56E-2)']</t>
        </is>
      </c>
    </row>
    <row r="21">
      <c r="A21" s="1" t="n">
        <v>20</v>
      </c>
      <c r="B21" t="n">
        <v>18351</v>
      </c>
      <c r="C21" t="n">
        <v>5043</v>
      </c>
      <c r="D21" t="n">
        <v>89</v>
      </c>
      <c r="E21" t="n">
        <v>7832</v>
      </c>
      <c r="F21" t="n">
        <v>111</v>
      </c>
      <c r="G21" t="n">
        <v>3998</v>
      </c>
      <c r="H21" t="n">
        <v>77</v>
      </c>
      <c r="I21" t="n">
        <v>307</v>
      </c>
      <c r="J21" s="2" t="n">
        <v>-360</v>
      </c>
      <c r="K21" t="n">
        <v>0.404</v>
      </c>
      <c r="L21" t="inlineStr">
        <is>
          <t>Abl2,Actr3b,Arf3,Arhgef25,Arhgef4,Arhgef9,Arl8b,Arpc2,Arpc3,Bcl11a,Bdnf,Cabp7,Cacng8,Calm3,Camk2b,Camkk1,Camsap2,Camta2,Capza2,Chn1,Cnih2,Cnksr2,Cpne6,Cpt1c,Creg2,Crls1,Crmp1,Cyfip1,Dagla,Dgkg,Dhx33,Dock4,Dynll1,E2f3,Enc1,Epha5,Epha6,Epha7,Exoc6,Faah,Frrs1l,Gabra5,Gabrb3,Galnt17,Gnaq,Golm1,Gpr22,Gria1,Grin2a,Grina,Ifngr2,Jph3,Kcnab2,Klhl3,Limd2,Lrrc10b,Lrrn2,Lurap1l,Mmd,Mmp17,Mpped2,Msra,Ncdn,Nckap1,Nebl,Nell2,Neurod2,Nr3c2,Nrp1,Numbl,Olfml2b,Orai2,Palmd,Pcdh20,Pfkl,Pkp2,Plxna4,Ppfia2,Ppp3r1,Prickle2,Prkag2,Prkce,Prkcg,Prrt2,Pwwp2b,Rabgap1l,Rbfox1,Rnf165,Sebox,Selenow,Sept3,Shisa6,Sipa1l3,Slc17a7,Slit1,Slit3,Snca,St6galnac5,Stim2,Stxbp5l,Susd6,Syna,Tnks1bp1,Ust,Vps13c,Wasf1,Wipf3,Wscd2,Zbtb18,Zfp189,Zmat2</t>
        </is>
      </c>
      <c r="M21" t="inlineStr">
        <is>
          <t>[(0, 35), (0, 56), (0, 87), (1, 35), (1, 56), (1, 67), (1, 85), (2, 35), (2, 54), (2, 56), (2, 65), (2, 67), (2, 70), (2, 85), (2, 87), (3, 35), (3, 49), (3, 54), (3, 55), (3, 56), (3, 65), (3, 67), (3, 70), (3, 85), (3, 87), (5, 35), (5, 56), (5, 65), (5, 67), (5, 87), (7, 35), (7, 49), (7, 54), (7, 56), (7, 65), (7, 67), (7, 70), (7, 85), (7, 87), (8, 35), (8, 65), (8, 67), (8, 87), (9, 35), (9, 56), (9, 87), (10, 35), (10, 87), (11, 4), (11, 35), (11, 56), (11, 65), (11, 67), (11, 70), (11, 85), (11, 87), (13, 35), (13, 56), (13, 65), (13, 67), (13, 85), (13, 87), (14, 4), (14, 35), (14, 54), (14, 56), (14, 65), (14, 67), (14, 70), (14, 85), (14, 87), (15, 35), (15, 56), (15, 65), (15, 67), (15, 85), (15, 87), (16, 35), (16, 54), (16, 56), (16, 65), (16, 67), (16, 70), (16, 85), (16, 87), (17, 35), (17, 56), (17, 65), (17, 67), (17, 70), (17, 85), (17, 87), (18, 35), (18, 87), (19, 35), (19, 56), (19, 87), (20, 35), (20, 56), (20, 67), (22, 35), (22, 56), (22, 67), (22, 85), (22, 87), (23, 35), (23, 56), (23, 65), (23, 67), (23, 85), (23, 87), (24, 4), (24, 35), (24, 54), (24, 55), (24, 56), (24, 65), (24, 67), (24, 70), (24, 85), (24, 87), (25, 35), (25, 87), (26, 35), (26, 56), (26, 65), (26, 67), (26, 70), (26, 85), (26, 87), (27, 35), (27, 56), (27, 65), (27, 67), (27, 70), (27, 85), (27, 87), (28, 35), (28, 56), (28, 65), (28, 67), (28, 70), (28, 85), (28, 87), (29, 35), (29, 56), (29, 65), (29, 67), (29, 70), (29, 85), (29, 87), (31, 35), (31, 56), (31, 65), (31, 67), (31, 85), (31, 87), (32, 35), (32, 87), (33, 35), (33, 56), (33, 65), (33, 67), (33, 70), (33, 85), (33, 87), (34, 35), (34, 56), (34, 67), (34, 70), (34, 85), (34, 87), (36, 35), (36, 56), (36, 87), (37, 35), (37, 56), (37, 65), (37, 67), (37, 70), (37, 85), (37, 87), (39, 35), (39, 56), (39, 87), (40, 67), (40, 87), (41, 35), (41, 56), (41, 67), (41, 85), (41, 87), (42, 35), (42, 56), (42, 87), (43, 35), (44, 35), (44, 56), (44, 67), (44, 85), (44, 87), (45, 35), (45, 56), (45, 65), (45, 67), (45, 70), (45, 85), (45, 87), (46, 35), (46, 56), (46, 65), (46, 87), (47, 87), (48, 35), (48, 56), (48, 65), (48, 67), (48, 70), (48, 85), (48, 87), (50, 56), (50, 67), (50, 87), (51, 35), (52, 35), (52, 87), (53, 35), (53, 56), (53, 65), (53, 67), (53, 85), (53, 87), (58, 87), (59, 56), (60, 35), (61, 35), (61, 56), (61, 65), (61, 87), (62, 35), (62, 87), (63, 35), (64, 35), (64, 56), (64, 65), (64, 67), (64, 70), (64, 85), (64, 87), (66, 35), (66, 56), (66, 67), (69, 35), (69, 87), (71, 35), (71, 56), (71, 65), (71, 67), (71, 70), (71, 85), (71, 87), (73, 35), (73, 87), (74, 35), (74, 56), (74, 65), (74, 67), (74, 70), (74, 85), (74, 87), (75, 35), (75, 56), (75, 65), (75, 67), (75, 85), (75, 87), (77, 35), (77, 87), (78, 35), (78, 56), (78, 65), (78, 67), (78, 70), (78, 85), (78, 87), (79, 35), (79, 56), (79, 67), (79, 85), (79, 87), (81, 35), (82, 35), (82, 87), (83, 35), (83, 56), (83, 65), (83, 67), (83, 70), (83, 85), (83, 87), (88, 35), (88, 56), (88, 65), (88, 67), (88, 70), (88, 85), (88, 87)]</t>
        </is>
      </c>
      <c r="N21" t="n">
        <v>2085</v>
      </c>
      <c r="O21" t="n">
        <v>0.75</v>
      </c>
      <c r="P21" t="n">
        <v>0.95</v>
      </c>
      <c r="Q21" t="n">
        <v>3</v>
      </c>
      <c r="R21" t="n">
        <v>10000</v>
      </c>
      <c r="S21" t="inlineStr">
        <is>
          <t>14/03/2024, 15:20:15</t>
        </is>
      </c>
      <c r="T21" s="3">
        <f>hyperlink("https://spiral.technion.ac.il/results/MTAwMDA3Ng==/20/GOResultsPROCESS","link")</f>
        <v/>
      </c>
      <c r="U21" t="inlineStr">
        <is>
          <t>['GO:0050804:modulation of chemical synaptic transmission (qval6.21E-6)', 'GO:0099177:regulation of trans-synaptic signaling (qval3.21E-6)', 'GO:0060078:regulation of postsynaptic membrane potential (qval1.63E-5)', 'GO:0007399:nervous system development (qval1.54E-5)', 'GO:0051128:regulation of cellular component organization (qval1.57E-5)', 'GO:0007411:axon guidance (qval1.67E-5)', 'GO:0065008:regulation of biological quality (qval1.46E-5)', 'GO:0097485:neuron projection guidance (qval1.4E-5)', 'GO:0120035:regulation of plasma membrane bounded cell projection organization (qval1.25E-5)', 'GO:0031344:regulation of cell projection organization (qval1.38E-5)', 'GO:0010975:regulation of neuron projection development (qval3.75E-5)', 'GO:0045664:regulation of neuron differentiation (qval4.15E-5)', 'GO:0010646:regulation of cell communication (qval6.58E-5)', 'GO:0023051:regulation of signaling (qval6.94E-5)', 'GO:0048168:regulation of neuronal synaptic plasticity (qval1.51E-4)', 'GO:0048167:regulation of synaptic plasticity (qval1.45E-4)', 'GO:0010769:regulation of cell morphogenesis involved in differentiation (qval1.95E-4)', 'GO:0051960:regulation of nervous system development (qval2.73E-4)', 'GO:0030838:positive regulation of actin filament polymerization (qval4.31E-4)', 'GO:0032271:regulation of protein polymerization (qval5.29E-4)', 'GO:0099537:trans-synaptic signaling (qval5.34E-4)', 'GO:0048731:system development (qval5.11E-4)', 'GO:0022604:regulation of cell morphogenesis (qval5.23E-4)', 'GO:0099536:synaptic signaling (qval5.64E-4)', 'GO:0050767:regulation of neurogenesis (qval5.65E-4)', 'GO:1900449:regulation of glutamate receptor signaling pathway (qval6.4E-4)', 'GO:0048858:cell projection morphogenesis (qval7.21E-4)', 'GO:0008045:motor neuron axon guidance (qval8.62E-4)', 'GO:0060284:regulation of cell development (qval9.97E-4)', 'GO:0048675:axon extension (qval1.1E-3)', 'GO:0030030:cell projection organization (qval1.16E-3)', 'GO:0032990:cell part morphogenesis (qval1.28E-3)', 'GO:0023052:signaling (qval1.37E-3)', 'GO:0098693:regulation of synaptic vesicle cycle (qval1.34E-3)', 'GO:0042391:regulation of membrane potential (qval1.43E-3)', 'GO:0007267:cell-cell signaling (qval1.42E-3)', 'GO:1990138:neuron projection extension (qval1.49E-3)', 'GO:0031346:positive regulation of cell projection organization (qval1.68E-3)', 'GO:1902803:regulation of synaptic vesicle transport (qval1.72E-3)', 'GO:0060341:regulation of cellular localization (qval1.88E-3)', 'GO:0032273:positive regulation of protein polymerization (qval1.98E-3)', 'GO:0030833:regulation of actin filament polymerization (qval2.1E-3)', 'GO:0050770:regulation of axonogenesis (qval2.16E-3)', 'GO:0120039:plasma membrane bounded cell projection morphogenesis (qval2.63E-3)', 'GO:0050905:neuromuscular process (qval2.73E-3)', 'GO:0099173:postsynapse organization (qval2.98E-3)', 'GO:0060384:innervation (qval3.23E-3)', 'GO:0001505:regulation of neurotransmitter levels (qval3.27E-3)', 'GO:2001257:regulation of cation channel activity (qval3.71E-3)', 'GO:1902903:regulation of supramolecular fiber organization (qval3.7E-3)', 'GO:0008064:regulation of actin polymerization or depolymerization (qval3.72E-3)', 'GO:1902284:neuron projection extension involved in neuron projection guidance (qval3.9E-3)', 'GO:0048846:axon extension involved in axon guidance (qval3.82E-3)', 'GO:1904062:regulation of cation transmembrane transport (qval3.91E-3)', 'GO:0030832:regulation of actin filament length (qval3.92E-3)', 'GO:0061387:regulation of extent of cell growth (qval4.21E-3)', 'GO:1902905:positive regulation of supramolecular fiber organization (qval4.83E-3)', 'GO:0032989:cellular component morphogenesis (qval4.87E-3)', 'GO:0046928:regulation of neurotransmitter secretion (qval4.88E-3)', 'GO:0010770:positive regulation of cell morphogenesis involved in differentiation (qval4.97E-3)', 'GO:0044087:regulation of cellular component biogenesis (qval5.27E-3)', 'GO:0098916:anterograde trans-synaptic signaling (qval5.26E-3)', 'GO:0007268:chemical synaptic transmission (qval5.17E-3)', 'GO:0032879:regulation of localization (qval5.27E-3)', 'GO:0045666:positive regulation of neuron differentiation (qval5.24E-3)', 'GO:0032970:regulation of actin filament-based process (qval6.03E-3)', 'GO:0050806:positive regulation of synaptic transmission (qval6.07E-3)', 'GO:0031334:positive regulation of protein complex assembly (qval6E-3)', 'GO:2000601:positive regulation of Arp2/3 complex-mediated actin nucleation (qval6.23E-3)', 'GO:0043254:regulation of protein complex assembly (qval6.19E-3)', 'GO:0048588:developmental cell growth (qval6.8E-3)', 'GO:0051130:positive regulation of cellular component organization (qval6.8E-3)', 'GO:0110053:regulation of actin filament organization (qval6.75E-3)', 'GO:0050807:regulation of synapse organization (qval7.3E-3)', 'GO:0051495:positive regulation of cytoskeleton organization (qval7.54E-3)', 'GO:0050890:cognition (qval7.57E-3)', 'GO:0097484:dendrite extension (qval7.65E-3)', 'GO:0021636:trigeminal nerve morphogenesis (qval7.69E-3)', 'GO:0022898:regulation of transmembrane transporter activity (qval7.94E-3)', 'GO:2000300:regulation of synaptic vesicle exocytosis (qval8.04E-3)', 'GO:0048812:neuron projection morphogenesis (qval7.98E-3)', 'GO:0032956:regulation of actin cytoskeleton organization (qval9.77E-3)', 'GO:0035640:exploration behavior (qval9.7E-3)', 'GO:0007610:behavior (qval9.78E-3)', 'GO:0099601:regulation of neurotransmitter receptor activity (qval9.88E-3)', 'GO:0032409:regulation of transporter activity (qval1E-2)', 'GO:0016049:cell growth (qval1.02E-2)', 'GO:0048169:regulation of long-term neuronal synaptic plasticity (qval1.03E-2)', 'GO:0051049:regulation of transport (qval1.07E-2)', 'GO:0010976:positive regulation of neuron projection development (qval1.19E-2)', 'GO:0007154:cell communication (qval1.35E-2)', 'GO:0060079:excitatory postsynaptic potential (qval1.54E-2)', 'GO:0007611:learning or memory (qval1.55E-2)', 'GO:0034314:Arp2/3 complex-mediated actin nucleation (qval1.7E-2)', 'GO:0044089:positive regulation of cellular component biogenesis (qval1.68E-2)', 'GO:0051493:regulation of cytoskeleton organization (qval1.69E-2)', 'GO:0060560:developmental growth involved in morphogenesis (qval1.74E-2)', 'GO:0007612:learning (qval1.73E-2)', 'GO:0051588:regulation of neurotransmitter transport (qval1.9E-2)', 'GO:0051127:positive regulation of actin nucleation (qval1.95E-2)', 'GO:0044093:positive regulation of molecular function (qval1.97E-2)', 'GO:0009966:regulation of signal transduction (qval2.13E-2)', 'GO:0031290:retinal ganglion cell axon guidance (qval2.29E-2)', 'GO:0050773:regulation of dendrite development (qval2.31E-2)', 'GO:0048583:regulation of response to stimulus (qval2.33E-2)', 'GO:0010720:positive regulation of cell development (qval2.53E-2)', 'GO:0120036:plasma membrane bounded cell projection organization (qval2.54E-2)', 'GO:0032412:regulation of ion transmembrane transporter activity (qval2.71E-2)', 'GO:0017158:regulation of calcium ion-dependent exocytosis (qval2.71E-2)', 'GO:0050769:positive regulation of neurogenesis (qval2.71E-2)', 'GO:0097581:lamellipodium organization (qval2.72E-2)', 'GO:0034765:regulation of ion transmembrane transport (qval2.77E-2)', 'GO:0034315:regulation of Arp2/3 complex-mediated actin nucleation (qval2.95E-2)', 'GO:0010638:positive regulation of organelle organization (qval3.18E-2)', 'GO:0045595:regulation of cell differentiation (qval3.44E-2)', 'GO:0050808:synapse organization (qval4.15E-2)', 'GO:0032535:regulation of cellular component size (qval4.2E-2)', 'GO:0016601:Rac protein signal transduction (qval4.43E-2)', 'GO:0007613:memory (qval4.43E-2)', 'GO:0021637:trigeminal nerve structural organization (qval4.94E-2)', 'GO:0050772:positive regulation of axonogenesis (qval5.31E-2)', 'GO:0120034:positive regulation of plasma membrane bounded cell projection assembly (qval5.27E-2)', 'GO:0010517:regulation of phospholipase activity (qval5.26E-2)', 'GO:0048670:regulation of collateral sprouting (qval5.49E-2)', 'GO:0051962:positive regulation of nervous system development (qval6.03E-2)', 'GO:0010647:positive regulation of cell communication (qval5.98E-2)', 'GO:2000311:regulation of AMPA receptor activity (qval6.06E-2)', 'GO:0099072:regulation of postsynaptic membrane neurotransmitter receptor levels (qval6.17E-2)', 'GO:0060291:long-term synaptic potentiation (qval6.12E-2)', 'GO:0023056:positive regulation of signaling (qval6.2E-2)', 'GO:0050794:regulation of cellular process (qval6.31E-2)', 'GO:0045010:actin nucleation (qval6.56E-2)', 'GO:0021785:branchiomotor neuron axon guidance (qval6.65E-2)', 'GO:0050885:neuromuscular process controlling balance (qval7.12E-2)', 'GO:0048666:neuron development (qval7.17E-2)', 'GO:0051125:regulation of actin nucleation (qval7.13E-2)', 'GO:0010592:positive regulation of lamellipodium assembly (qval7.08E-2)', 'GO:0030516:regulation of axon extension (qval7.82E-2)', 'GO:2000310:regulation of NMDA receptor activity (qval7.78E-2)', 'GO:0050789:regulation of biological process (qval7.97E-2)', 'GO:0048869:cellular developmental process (qval7.96E-2)', 'GO:0017157:regulation of exocytosis (qval8.45E-2)', 'GO:0007214:gamma-aminobutyric acid signaling pathway (qval8.4E-2)', 'GO:0022603:regulation of anatomical structure morphogenesis (qval8.43E-2)', 'GO:0034762:regulation of transmembrane transport (qval8.4E-2)', 'GO:0006930:substrate-dependent cell migration, cell extension (qval8.45E-2)', 'GO:0021612:facial nerve structural organization (qval8.39E-2)', 'GO:0031175:neuron projection development (qval8.55E-2)', 'GO:0060359:response to ammonium ion (qval8.59E-2)', 'GO:0006928:movement of cell or subcellular component (qval8.86E-2)', 'GO:0043524:negative regulation of neuron apoptotic process (qval8.97E-2)', 'GO:0050771:negative regulation of axonogenesis (qval9.41E-2)']</t>
        </is>
      </c>
      <c r="V21" s="3">
        <f>hyperlink("https://spiral.technion.ac.il/results/MTAwMDA3Ng==/20/GOResultsFUNCTION","link")</f>
        <v/>
      </c>
      <c r="W21" t="inlineStr">
        <is>
          <t>['GO:0035254:glutamate receptor binding (qval1.48E-2)', 'GO:0003779:actin binding (qval1.96E-2)', 'GO:0008092:cytoskeletal protein binding (qval7.92E-2)', 'GO:0005230:extracellular ligand-gated ion channel activity (qval7.69E-2)', 'GO:0005515:protein binding (qval6.8E-2)', 'GO:0005005:transmembrane-ephrin receptor activity (qval6.29E-2)', 'GO:0005003:ephrin receptor activity (qval8.22E-2)', 'GO:0016773:phosphotransferase activity, alcohol group as acceptor (qval8.31E-2)', 'GO:0016208:AMP binding (qval9.23E-2)', 'GO:0019899:enzyme binding (qval1.32E-1)', 'GO:1904315:transmitter-gated ion channel activity involved in regulation of postsynaptic membrane potential (qval1.21E-1)', 'GO:0099095:ligand-gated anion channel activity (qval1.11E-1)', 'GO:0016301:kinase activity (qval1.11E-1)', 'GO:0099529:neurotransmitter receptor activity involved in regulation of postsynaptic membrane potential (qval1.18E-1)', 'GO:0098960:postsynaptic neurotransmitter receptor activity (qval1.27E-1)', 'GO:0022835:transmitter-gated channel activity (qval1.19E-1)', 'GO:0022824:transmitter-gated ion channel activity (qval1.12E-1)', 'GO:0004714:transmembrane receptor protein tyrosine kinase activity (qval1.13E-1)', 'GO:0004672:protein kinase activity (qval1.14E-1)', 'GO:0016772:transferase activity, transferring phosphorus-containing groups (qval1.09E-1)', 'GO:0005234:extracellularly glutamate-gated ion channel activity (qval1.24E-1)', 'GO:0005096:GTPase activator activity (qval1.19E-1)', 'GO:0005216:ion channel activity (qval1.2E-1)', 'GO:0022838:substrate-specific channel activity (qval1.36E-1)', 'GO:0005004:GPI-linked ephrin receptor activity (qval1.45E-1)', 'GO:0098772:molecular function regulator (qval1.47E-1)', 'GO:0030695:GTPase regulator activity (qval1.52E-1)']</t>
        </is>
      </c>
      <c r="X21" s="3">
        <f>hyperlink("https://spiral.technion.ac.il/results/MTAwMDA3Ng==/20/GOResultsCOMPONENT","link")</f>
        <v/>
      </c>
      <c r="Y21" t="inlineStr">
        <is>
          <t>['GO:0097458:neuron part (qval1.72E-12)', 'GO:0045202:synapse (qval2.34E-12)', 'GO:0044456:synapse part (qval1.65E-12)', 'GO:0043005:neuron projection (qval4.98E-10)', 'GO:0030054:cell junction (qval4.59E-9)', 'GO:0120038:plasma membrane bounded cell projection part (qval2.21E-8)', 'GO:0044463:cell projection part (qval1.89E-8)', 'GO:0042995:cell projection (qval1.68E-8)', 'GO:0120025:plasma membrane bounded cell projection (qval3.81E-8)', 'GO:0033267:axon part (qval3.32E-7)', 'GO:0098978:glutamatergic synapse (qval1.79E-6)', 'GO:0098794:postsynapse (qval1.73E-6)', 'GO:0045211:postsynaptic membrane (qval1.11E-5)', 'GO:0099055:integral component of postsynaptic membrane (qval1.08E-5)', 'GO:0097060:synaptic membrane (qval1.34E-5)', 'GO:0099699:integral component of synaptic membrane (qval1.45E-5)', 'GO:0098936:intrinsic component of postsynaptic membrane (qval1.4E-5)', 'GO:0030425:dendrite (qval1.58E-5)', 'GO:0099060:integral component of postsynaptic specialization membrane (qval2.58E-5)', 'GO:0099240:intrinsic component of synaptic membrane (qval2.59E-5)', 'GO:0098948:intrinsic component of postsynaptic specialization membrane (qval3.38E-5)', 'GO:0032281:AMPA glutamate receptor complex (qval6.9E-5)', 'GO:0008328:ionotropic glutamate receptor complex (qval7.28E-5)', 'GO:0043235:receptor complex (qval1.1E-4)', 'GO:0016020:membrane (qval1.1E-4)', 'GO:0098878:neurotransmitter receptor complex (qval1.24E-4)', 'GO:0014069:postsynaptic density (qval1.8E-4)', 'GO:0099572:postsynaptic specialization (qval2.11E-4)', 'GO:0099061:integral component of postsynaptic density membrane (qval3.12E-4)', 'GO:0099146:intrinsic component of postsynaptic density membrane (qval4.54E-4)', 'GO:0098793:presynapse (qval5.2E-4)', 'GO:0060076:excitatory synapse (qval5.37E-4)', 'GO:0034702:ion channel complex (qval6.3E-4)', 'GO:0043197:dendritic spine (qval8E-4)', 'GO:1902495:transmembrane transporter complex (qval9.06E-4)', 'GO:0044309:neuron spine (qval9.66E-4)', 'GO:0005886:plasma membrane (qval1.24E-3)', 'GO:1990351:transporter complex (qval1.21E-3)', 'GO:0031209:SCAR complex (qval1.39E-3)', 'GO:0005885:Arp2/3 protein complex (qval1.36E-3)', 'GO:0032591:dendritic spine membrane (qval1.33E-3)', 'GO:0098839:postsynaptic density membrane (qval1.65E-3)', 'GO:0090725:peripheral region of growth cone (qval1.76E-3)', 'GO:0099634:postsynaptic specialization membrane (qval1.79E-3)', 'GO:0032589:neuron projection membrane (qval2.36E-3)', 'GO:0034703:cation channel complex (qval2.35E-3)', 'GO:0032590:dendrite membrane (qval4.67E-3)', 'GO:0030426:growth cone (qval7.22E-3)', 'GO:0030427:site of polarized growth (qval8.59E-3)', 'GO:0043195:terminal bouton (qval8.97E-3)', 'GO:0031256:leading edge membrane (qval1.04E-2)', 'GO:0044464:cell part (qval1.13E-2)', 'GO:0044297:cell body (qval1.26E-2)', 'GO:0030027:lamellipodium (qval1.28E-2)', 'GO:0099523:presynaptic cytosol (qval1.37E-2)', 'GO:0044444:cytoplasmic part (qval1.71E-2)', 'GO:0005856:cytoskeleton (qval1.88E-2)', 'GO:0008021:synaptic vesicle (qval2.11E-2)', 'GO:0099501:exocytic vesicle membrane (qval2.17E-2)', 'GO:0030672:synaptic vesicle membrane (qval2.14E-2)', 'GO:0098590:plasma membrane region (qval2.25E-2)', 'GO:0043679:axon terminus (qval2.78E-2)']</t>
        </is>
      </c>
    </row>
    <row r="22">
      <c r="A22" s="1" t="n">
        <v>21</v>
      </c>
      <c r="B22" t="n">
        <v>18351</v>
      </c>
      <c r="C22" t="n">
        <v>5043</v>
      </c>
      <c r="D22" t="n">
        <v>89</v>
      </c>
      <c r="E22" t="n">
        <v>7832</v>
      </c>
      <c r="F22" t="n">
        <v>115</v>
      </c>
      <c r="G22" t="n">
        <v>1692</v>
      </c>
      <c r="H22" t="n">
        <v>34</v>
      </c>
      <c r="I22" t="n">
        <v>169</v>
      </c>
      <c r="J22" s="2" t="n">
        <v>-231</v>
      </c>
      <c r="K22" t="n">
        <v>0.407</v>
      </c>
      <c r="L22" t="inlineStr">
        <is>
          <t>1110008P14Rik,Aak1,Adgrb2,Akt3,Ankrd33b,Arpp21,Asap1,B3galt2,B4galnt1,Bcl11a,Bsn,C7,Calm2,Cap2,Cck,Cckbr,Ccsap,Chn1,Clstn1,Coro1a,Cort,Ctxn1,Cyfip2,D430041D05Rik,Diras2,Dkk3,Dlgap2,Dnajb5,Dock3,E2f1,Efhd2,Egr1,Emx1,Ensa,Ephb6,Ephx4,Epop,Etv5,Extl1,Fbxw7,Fezf2,Fhl2,Galnt9,Garnl3,Gda,Gls,Gm11549,Gria3,Hivep2,Homer1,Hs3st2,Htr1f,Ier5,Inka2,Kalrn,Kcnb1,Kcnf1,Kcnmb4,Khdrbs3,Klf10,Large1,Lmo4,Mef2c,Mmp17,Mpped1,Muc3a,Myl4,Neu2,Nos1ap,Npas2,Nr4a1,Nrcam,Pcdhgc5,Pde1a,Pip5k1c,Plcl2,Prkcb,Prkce,Prrt2,Ptk2,Ptp4a3,Rims1,Rtn4r,Satb1,Satb2,Scn8a,Sept5,Sh3rf3,Sirpa,Sla2,Slc17a7,Slc26a4,Slc7a4,Snap25,Snca,Sprn,Sptbn2,St3gal5,St8sia5,Stx1a,Sv2b,Syngap1,Syt7,Tbr1,Tmem121b,Tmem132a,Tmem178,Trim9,Tspan5,Ttc9b,Tuba4a,Vamp2,Vipr1,Vopp1,Vxn</t>
        </is>
      </c>
      <c r="M22" t="inlineStr">
        <is>
          <t>[(2, 9), (2, 19), (2, 39), (2, 43), (2, 46), (2, 60), (2, 73), (2, 81), (2, 82), (3, 9), (3, 19), (3, 39), (3, 43), (3, 46), (3, 60), (3, 73), (3, 81), (3, 82), (7, 9), (7, 19), (7, 39), (7, 43), (7, 46), (7, 60), (7, 73), (7, 81), (7, 82), (11, 19), (11, 43), (11, 46), (11, 60), (11, 73), (11, 81), (11, 82), (14, 9), (14, 19), (14, 39), (14, 43), (14, 46), (14, 60), (14, 73), (14, 81), (14, 82), (16, 9), (16, 19), (16, 39), (16, 43), (16, 46), (16, 60), (16, 73), (16, 81), (16, 82), (17, 43), (17, 81), (24, 9), (24, 19), (24, 39), (24, 43), (24, 46), (24, 60), (24, 73), (24, 81), (24, 82), (26, 43), (26, 46), (26, 60), (26, 73), (26, 81), (26, 82), (27, 9), (27, 19), (27, 39), (27, 43), (27, 46), (27, 60), (27, 73), (27, 81), (27, 82), (28, 43), (28, 46), (28, 60), (28, 73), (28, 81), (28, 82), (29, 19), (29, 39), (29, 43), (29, 46), (29, 60), (29, 73), (29, 81), (29, 82), (33, 43), (33, 46), (33, 60), (33, 73), (33, 81), (33, 82), (34, 19), (34, 39), (34, 43), (34, 46), (34, 60), (34, 73), (34, 81), (34, 82), (37, 19), (37, 43), (37, 46), (37, 60), (37, 73), (37, 81), (37, 82), (45, 43), (45, 46), (45, 73), (45, 81), (48, 19), (48, 43), (48, 46), (48, 73), (48, 81), (48, 82), (53, 9), (53, 19), (53, 39), (53, 43), (53, 46), (53, 60), (53, 73), (53, 81), (53, 82), (64, 43), (64, 73), (64, 81), (71, 43), (71, 46), (71, 73), (71, 81), (71, 82), (74, 43), (74, 46), (74, 60), (74, 73), (74, 81), (74, 82), (75, 43), (75, 46), (75, 73), (75, 81), (75, 82), (78, 43), (78, 46), (78, 73), (78, 81), (83, 43), (83, 46), (83, 73), (83, 81), (83, 82), (88, 9), (88, 19), (88, 39), (88, 43), (88, 46), (88, 60), (88, 73), (88, 81), (88, 82)]</t>
        </is>
      </c>
      <c r="N22" t="n">
        <v>2351</v>
      </c>
      <c r="O22" t="n">
        <v>1</v>
      </c>
      <c r="P22" t="n">
        <v>0.95</v>
      </c>
      <c r="Q22" t="n">
        <v>3</v>
      </c>
      <c r="R22" t="n">
        <v>10000</v>
      </c>
      <c r="S22" t="inlineStr">
        <is>
          <t>14/03/2024, 15:20:57</t>
        </is>
      </c>
      <c r="T22" s="3">
        <f>hyperlink("https://spiral.technion.ac.il/results/MTAwMDA3Ng==/21/GOResultsPROCESS","link")</f>
        <v/>
      </c>
      <c r="U22" t="inlineStr">
        <is>
          <t>['GO:0050804:modulation of chemical synaptic transmission (qval8.29E-8)', 'GO:0099177:regulation of trans-synaptic signaling (qval4.3E-8)', 'GO:0016079:synaptic vesicle exocytosis (qval1.08E-7)', 'GO:0017156:calcium ion regulated exocytosis (qval4E-6)', 'GO:0098693:regulation of synaptic vesicle cycle (qval3.74E-6)', 'GO:0050806:positive regulation of synaptic transmission (qval6.01E-6)', 'GO:0007610:behavior (qval6.02E-6)', 'GO:0099643:signal release from synapse (qval9.72E-6)', 'GO:0048489:synaptic vesicle transport (qval8.64E-6)', 'GO:0097480:establishment of synaptic vesicle localization (qval7.78E-6)', 'GO:0045055:regulated exocytosis (qval7.18E-6)', 'GO:0006887:exocytosis (qval1.06E-5)', 'GO:0017158:regulation of calcium ion-dependent exocytosis (qval1.21E-5)', 'GO:0097479:synaptic vesicle localization (qval1.16E-5)', 'GO:0051049:regulation of transport (qval4.39E-5)', 'GO:0099003:vesicle-mediated transport in synapse (qval4.55E-5)', 'GO:0060627:regulation of vesicle-mediated transport (qval6.23E-5)', 'GO:1903367:positive regulation of fear response (qval8.32E-5)', 'GO:2000987:positive regulation of behavioral fear response (qval7.88E-5)', 'GO:0046928:regulation of neurotransmitter secretion (qval9.69E-5)', 'GO:0048167:regulation of synaptic plasticity (qval1E-4)', 'GO:1903305:regulation of regulated secretory pathway (qval1.4E-4)', 'GO:1903530:regulation of secretion by cell (qval1.9E-4)', 'GO:0017157:regulation of exocytosis (qval1.84E-4)', 'GO:0140029:exocytic process (qval2.57E-4)', 'GO:1903365:regulation of fear response (qval2.68E-4)', 'GO:0035493:SNARE complex assembly (qval2.58E-4)', 'GO:2000822:regulation of behavioral fear response (qval2.48E-4)', 'GO:0001956:positive regulation of neurotransmitter secretion (qval2.67E-4)', 'GO:0045956:positive regulation of calcium ion-dependent exocytosis (qval3.16E-4)', 'GO:0032879:regulation of localization (qval3.9E-4)', 'GO:0065008:regulation of biological quality (qval5.83E-4)', 'GO:0051650:establishment of vesicle localization (qval5.87E-4)', 'GO:0051046:regulation of secretion (qval5.99E-4)', 'GO:0001505:regulation of neurotransmitter levels (qval6.39E-4)', 'GO:0031338:regulation of vesicle fusion (qval6.4E-4)', 'GO:0051588:regulation of neurotransmitter transport (qval6.37E-4)', 'GO:0045921:positive regulation of exocytosis (qval9.11E-4)', 'GO:0051648:vesicle localization (qval1.04E-3)', 'GO:0023061:signal release (qval1.01E-3)', 'GO:0046903:secretion (qval1.07E-3)', 'GO:2000300:regulation of synaptic vesicle exocytosis (qval1.16E-3)', 'GO:1902803:regulation of synaptic vesicle transport (qval1.47E-3)', 'GO:0031339:negative regulation of vesicle fusion (qval1.61E-3)', 'GO:1903532:positive regulation of secretion by cell (qval1.81E-3)', 'GO:0032940:secretion by cell (qval2.04E-3)', 'GO:0021902:commitment of neuronal cell to specific neuron type in forebrain (qval2.63E-3)', 'GO:0023051:regulation of signaling (qval3E-3)', 'GO:0007626:locomotory behavior (qval3.97E-3)', 'GO:0035542:regulation of SNARE complex assembly (qval3.94E-3)', 'GO:0051590:positive regulation of neurotransmitter transport (qval4.35E-3)', 'GO:0060341:regulation of cellular localization (qval4.84E-3)', 'GO:0051047:positive regulation of secretion (qval5.79E-3)', 'GO:0010646:regulation of cell communication (qval6.25E-3)', 'GO:0051239:regulation of multicellular organismal process (qval6.97E-3)', 'GO:0045321:leukocyte activation (qval7.2E-3)', 'GO:0021877:forebrain neuron fate commitment (qval7.34E-3)', 'GO:0051128:regulation of cellular component organization (qval8.4E-3)', 'GO:1903421:regulation of synaptic vesicle recycling (qval8.94E-3)', 'GO:0043269:regulation of ion transport (qval9.09E-3)', 'GO:2000302:positive regulation of synaptic vesicle exocytosis (qval9.39E-3)', 'GO:0048791:calcium ion-regulated exocytosis of neurotransmitter (qval9.24E-3)', 'GO:1903307:positive regulation of regulated secretory pathway (qval9.36E-3)', 'GO:0048168:regulation of neuronal synaptic plasticity (qval1.16E-2)', 'GO:1902805:positive regulation of synaptic vesicle transport (qval1.17E-2)', 'GO:0050433:regulation of catecholamine secretion (qval1.22E-2)', 'GO:0048169:regulation of long-term neuronal synaptic plasticity (qval1.31E-2)', 'GO:0051960:regulation of nervous system development (qval1.3E-2)', 'GO:0051050:positive regulation of transport (qval1.39E-2)', 'GO:0031629:synaptic vesicle fusion to presynaptic active zone membrane (qval1.41E-2)', 'GO:0099500:vesicle fusion to plasma membrane (qval1.39E-2)', 'GO:0006906:vesicle fusion (qval1.39E-2)', 'GO:0010975:regulation of neuron projection development (qval1.6E-2)', 'GO:0042391:regulation of membrane potential (qval1.68E-2)', 'GO:0031340:positive regulation of vesicle fusion (qval1.66E-2)', 'GO:0001775:cell activation (qval1.72E-2)', 'GO:0051952:regulation of amine transport (qval1.72E-2)', 'GO:0048520:positive regulation of behavior (qval1.75E-2)', 'GO:0090174:organelle membrane fusion (qval1.78E-2)', 'GO:0099171:presynaptic modulation of chemical synaptic transmission (qval1.94E-2)', 'GO:0051656:establishment of organelle localization (qval1.99E-2)', 'GO:0035544:negative regulation of SNARE complex assembly (qval2.14E-2)', 'GO:1990926:short-term synaptic potentiation (qval2.12E-2)', 'GO:0043254:regulation of protein complex assembly (qval2.25E-2)', 'GO:0098916:anterograde trans-synaptic signaling (qval2.38E-2)', 'GO:0007268:chemical synaptic transmission (qval2.35E-2)', 'GO:0050767:regulation of neurogenesis (qval2.91E-2)', 'GO:0034765:regulation of ion transmembrane transport (qval3.25E-2)', 'GO:0006687:glycosphingolipid metabolic process (qval3.27E-2)', 'GO:0034762:regulation of transmembrane transport (qval3.23E-2)', 'GO:0051668:localization within membrane (qval3.22E-2)', 'GO:0065007:biological regulation (qval3.32E-2)', 'GO:0050789:regulation of biological process (qval3.36E-2)', 'GO:0045664:regulation of neuron differentiation (qval3.34E-2)', 'GO:0050807:regulation of synapse organization (qval3.31E-2)', 'GO:0016082:synaptic vesicle priming (qval3.38E-2)', 'GO:0099537:trans-synaptic signaling (qval3.5E-2)', 'GO:0120035:regulation of plasma membrane bounded cell projection organization (qval3.63E-2)', 'GO:0060284:regulation of cell development (qval3.8E-2)', 'GO:0048284:organelle fusion (qval3.78E-2)', 'GO:0048148:behavioral response to cocaine (qval3.76E-2)', 'GO:0099536:synaptic signaling (qval3.79E-2)', 'GO:0031344:regulation of cell projection organization (qval3.9E-2)', 'GO:0007409:axonogenesis (qval4.16E-2)', 'GO:0060252:positive regulation of glial cell proliferation (qval4.2E-2)', 'GO:0006836:neurotransmitter transport (qval4.23E-2)', 'GO:0050770:regulation of axonogenesis (qval4.37E-2)', 'GO:0050795:regulation of behavior (qval4.5E-2)', 'GO:0032386:regulation of intracellular transport (qval5.04E-2)', 'GO:0051640:organelle localization (qval5.09E-2)', 'GO:0031632:positive regulation of synaptic vesicle fusion to presynaptic active zone membrane (qval5.24E-2)', 'GO:0099502:calcium-dependent activation of synaptic vesicle fusion (qval5.19E-2)', 'GO:1900242:regulation of synaptic vesicle endocytosis (qval5.15E-2)', 'GO:0046649:lymphocyte activation (qval5.38E-2)', 'GO:0035418:protein localization to synapse (qval6.21E-2)', 'GO:0007611:learning or memory (qval6.37E-2)', 'GO:0042592:homeostatic process (qval6.4E-2)', 'GO:0010817:regulation of hormone levels (qval6.44E-2)', 'GO:0099072:regulation of postsynaptic membrane neurotransmitter receptor levels (qval6.41E-2)', 'GO:0060291:long-term synaptic potentiation (qval6.35E-2)', 'GO:0061025:membrane fusion (qval6.37E-2)', 'GO:0006688:glycosphingolipid biosynthetic process (qval6.91E-2)', 'GO:0010701:positive regulation of norepinephrine secretion (qval7.06E-2)', 'GO:0048278:vesicle docking (qval7.43E-2)', 'GO:0044087:regulation of cellular component biogenesis (qval8.53E-2)', 'GO:0050794:regulation of cellular process (qval8.53E-2)', 'GO:0098881:exocytic insertion of neurotransmitter receptor to plasma membrane (qval9.54E-2)', 'GO:0098967:exocytic insertion of neurotransmitter receptor to postsynaptic membrane (qval9.46E-2)', 'GO:0030534:adult behavior (qval9.71E-2)', 'GO:0048522:positive regulation of cellular process (qval9.96E-2)', 'GO:0031644:regulation of neurological system process (qval1.01E-1)', 'GO:0050771:negative regulation of axonogenesis (qval1.05E-1)', 'GO:0050890:cognition (qval1.1E-1)']</t>
        </is>
      </c>
      <c r="V22" s="3">
        <f>hyperlink("https://spiral.technion.ac.il/results/MTAwMDA3Ng==/21/GOResultsFUNCTION","link")</f>
        <v/>
      </c>
      <c r="W22" t="inlineStr">
        <is>
          <t>['GO:0000149:SNARE binding (qval1.35E-4)', 'GO:0019904:protein domain specific binding (qval9.84E-3)', 'GO:0017124:SH3 domain binding (qval2.18E-2)', 'GO:0044325:ion channel binding (qval2.2E-2)', 'GO:0098918:structural constituent of synapse (qval2.02E-2)', 'GO:0047485:protein N-terminus binding (qval8.6E-2)', 'GO:0003785:actin monomer binding (qval1.37E-1)', 'GO:0005515:protein binding (qval2.64E-1)', 'GO:0017075:syntaxin-1 binding (qval2.45E-1)', 'GO:0098882:structural constituent of presynaptic active zone (qval3.57E-1)']</t>
        </is>
      </c>
      <c r="X22" s="3">
        <f>hyperlink("https://spiral.technion.ac.il/results/MTAwMDA3Ng==/21/GOResultsCOMPONENT","link")</f>
        <v/>
      </c>
      <c r="Y22" t="inlineStr">
        <is>
          <t>['GO:0044456:synapse part (qval4.91E-13)', 'GO:0097458:neuron part (qval5.06E-10)', 'GO:0045202:synapse (qval3.62E-10)', 'GO:0098978:glutamatergic synapse (qval1.14E-9)', 'GO:0008021:synaptic vesicle (qval1.94E-7)', 'GO:0070382:exocytic vesicle (qval8.06E-7)', 'GO:0043005:neuron projection (qval8.77E-7)', 'GO:0098793:presynapse (qval3.45E-6)', 'GO:0008076:voltage-gated potassium channel complex (qval4.97E-6)', 'GO:0030133:transport vesicle (qval5.99E-6)', 'GO:0034705:potassium channel complex (qval1.3E-5)', 'GO:0120038:plasma membrane bounded cell projection part (qval4.9E-5)', 'GO:0044463:cell projection part (qval4.52E-5)', 'GO:0099572:postsynaptic specialization (qval5.25E-5)', 'GO:0033267:axon part (qval6.49E-5)', 'GO:0030054:cell junction (qval6.2E-5)', 'GO:0034703:cation channel complex (qval8.98E-5)', 'GO:0070032:synaptobrevin 2-SNAP-25-syntaxin-1a-complexin I complex (qval1.01E-4)', 'GO:0070033:synaptobrevin 2-SNAP-25-syntaxin-1a-complexin II complex (qval9.53E-5)', 'GO:0042995:cell projection (qval1.68E-4)', 'GO:0014069:postsynaptic density (qval2.11E-4)', 'GO:0070044:synaptobrevin 2-SNAP-25-syntaxin-1a complex (qval2.05E-4)', 'GO:0099501:exocytic vesicle membrane (qval2.18E-4)', 'GO:0030672:synaptic vesicle membrane (qval2.09E-4)', 'GO:0120025:plasma membrane bounded cell projection (qval4.17E-4)', 'GO:0030658:transport vesicle membrane (qval5.37E-4)', 'GO:0060076:excitatory synapse (qval6.03E-4)', 'GO:0034702:ion channel complex (qval6.83E-4)', 'GO:0030424:axon (qval9.83E-4)', 'GO:1902495:transmembrane transporter complex (qval9.74E-4)', 'GO:1990351:transporter complex (qval1.37E-3)', 'GO:0099503:secretory vesicle (qval1.4E-3)', 'GO:0044306:neuron projection terminus (qval1.6E-3)', 'GO:0097060:synaptic membrane (qval1.73E-3)', 'GO:0044459:plasma membrane part (qval3.13E-3)', 'GO:0043025:neuronal cell body (qval4.18E-3)', 'GO:0042734:presynaptic membrane (qval4.49E-3)', 'GO:0099522:region of cytosol (qval4.55E-3)', 'GO:0030285:integral component of synaptic vesicle membrane (qval6.59E-3)', 'GO:0098590:plasma membrane region (qval1.01E-2)', 'GO:0043194:axon initial segment (qval9.99E-3)', 'GO:0043195:terminal bouton (qval1.02E-2)', 'GO:0031301:integral component of organelle membrane (qval1.22E-2)', 'GO:0044297:cell body (qval1.38E-2)', 'GO:0016020:membrane (qval1.37E-2)', 'GO:0099523:presynaptic cytosol (qval1.6E-2)', 'GO:0005886:plasma membrane (qval1.96E-2)', 'GO:0098797:plasma membrane protein complex (qval1.97E-2)', 'GO:0030659:cytoplasmic vesicle membrane (qval2E-2)', 'GO:0031300:intrinsic component of organelle membrane (qval2.17E-2)', 'GO:0098563:intrinsic component of synaptic vesicle membrane (qval2.15E-2)', 'GO:0008091:spectrin (qval2.11E-2)', 'GO:0099240:intrinsic component of synaptic membrane (qval2.45E-2)', 'GO:0043198:dendritic shaft (qval2.58E-2)', 'GO:0048788:cytoskeleton of presynaptic active zone (qval2.78E-2)', 'GO:0043679:axon terminus (qval2.96E-2)', 'GO:0099061:integral component of postsynaptic density membrane (qval3.06E-2)', 'GO:0012506:vesicle membrane (qval3.22E-2)']</t>
        </is>
      </c>
    </row>
    <row r="23">
      <c r="A23" s="1" t="n">
        <v>22</v>
      </c>
      <c r="B23" t="n">
        <v>18351</v>
      </c>
      <c r="C23" t="n">
        <v>5043</v>
      </c>
      <c r="D23" t="n">
        <v>89</v>
      </c>
      <c r="E23" t="n">
        <v>7832</v>
      </c>
      <c r="F23" t="n">
        <v>603</v>
      </c>
      <c r="G23" t="n">
        <v>3589</v>
      </c>
      <c r="H23" t="n">
        <v>52</v>
      </c>
      <c r="I23" t="n">
        <v>254</v>
      </c>
      <c r="J23" s="2" t="n">
        <v>-3748</v>
      </c>
      <c r="K23" t="n">
        <v>0.414</v>
      </c>
      <c r="L23" t="inlineStr">
        <is>
          <t>1700019D03Rik,2610507B11Rik,4933405O20Rik,5730409E04Rik,6430548M08Rik,AI593442,Aar2,Abca7,Abcd3,Abhd12b,Abhd3,Ablim3,Acot7,Acp5,Acsbg1,Acyp2,Adam23,Adamts15,Adarb1,Adarb2,Adcy8,Adgra1,Adgrb1,Adgrf5,Adgrg5,Adm,Adra1b,Adra2b,Agpat5,Ahsa1,Akap12,Amotl1,Angpt2,Ank1,Ankrd24,Ankrd34c,Ano5,Apbb2,Apip,Apln,Aplp2,Arhgef37,Arid5a,Arl3,Asap2,Aspscr1,Atp11c,Atp2a1,Atp2a2,Atp2b1,Atp5b,Atp5e,Atp5j,Atp5o,Atp6ap2,Atp8a2,Atpaf1,Auh,Avpi1,BC035947,Bcat1,Bmerb1,Bok,Braf,Btbd17,C2cd2,Cachd1,Cacna1c,Cacna1g,Cacng5,Cadm4,Capn2,Capn3,Cbx4,Ccdc136,Ccdc141,Ccdc190,Ccm2,Cd47,Cdk16,Cdr2l,Cdyl,Cend1,Cept1,Cerk,Chchd1,Chchd10,Chga,Chkb,Chm,Chordc1,Chrna4,Chst8,Ciao1,Cit,Cited1,Cited2,Ckmt1,Cldn12,Clmn,Clmp,Clpx,Cltb,Cltc,Clybl,Cnksr3,Cntn4,Cog4,Commd9,Copa,Cops9,Coro2b,Cox5b,Cox6a2,Cox7a1,Cox7a2,Cox7b,Cox7b2,Cplx1,Cpne9,Cpsf3,Creg1,Crybg1,Cs,Cthrc1,Ctr9,Cuta,Cyc1,Cyp2j6,Dbndd1,Dctn1,Ddb1,Ddhd1,Dexi,Dgki,Dhrs1,Dhrs13,Dhx32,Dlat,Dlc1,Dlgap4,Dlst,Dnajc15,Dusp1,Dusp27,Dync1li1,Dynlt3,Edaradd,Eif2b4,Eif2s2,Eif5a2,Emc2,Enah,Endou,Eno2,Epb41l3,Epn3,Erc1,Ero1lb,Esyt2,Etnppl,Fabp5,Fads6,Fahd1,Fam110b,Fam13a,Fam189a2,Fam20c,Fam222a,Far2,Fbxo44,Fbxo9,Fbxw11,Fdxr,Fem1c,Fez2,Fgd3,Fgf9,Fh1,Fhdc1,Fign,Fitm2,Fkbp4,Flnb,Flt3,Fn3krp,Fndc4,Fndc5,Frmd4a,Fundc2,Fzd10,Fzd8,G6pdx,Gabarapl2,Gabbr2,Gabrd,Galnt17,Gas2,Gas6,Gas8,Gba2,Gbe1,Gbf1,Gckr,Gdf11,Gdpd5,Gemin7,Ghitm,Gjc1,Glrx5,Gm19345,Gpc1,Gpr12,Gpr137,Gpr153,Gpr162,Gpr4,Grid2ip,Grin2c,Grm1,Grm4,Grpel1,Grrp1,Grsf1,Gss,Gtf2i,Gys1,H2afy,Haghl,Hbegf,Hcn4,Hdac9,Herc1,Hint2,Hpf1,Hr,Hs6st1,Hsd17b12,Hsd17b4,Hsp90aa1,Hspa12a,Hspa4l,Hspa9,Hspd1,Hsph1,Iah1,Ick,Idh3a,Idnk,Iffo1,Ift57,Ift88,Igip,Il1rap,Iltifb,Ipo4,Irs2,Isca2,Kank4,Kcnc2,Kcnh2,Kcnj10,Kcnj12,Kctd17,Kif3c,Klhl11,Klhl18,Kndc1,L1cam,L1td1,Lamtor2,Lef1,Lhfp,Limk2,Lrch1,Lrig1,Lrrc3,Lrrc7,Lrrc8a,Lrrn2,Lrrtm1,Lynx1,Mael,Manf,Map7d2,Mapk9,March2,Mb21d2,Mcf2,Medag,Mfn1,Micu1,Miga2,Mlec,Mlf2,Mmp15,Mob4,Mpc2,Mpnd,Mpp6,Mprip,Mpv17l2,Mreg,Mrgbp,Mrvi1,Msrb1,Mt3,Mtfr1,Mtmr7,Mturn,Mtx2,Myl2,Myo5a,Mzt2,Naa38,Napepld,Nav2,Nceh1,Ncs1,Ndrg2,Ndufa10,Ndufa13,Ndufa2,Ndufa8,Ndufaf1,Ndufb10,Ndufb6,Ndufb7,Ndufb8,Ndufb9,Ndufc2,Ndufs3,Ndufs7,Ndufs8,Ndufv3,Nectin4,Nefh,Nexn,Nfs1,Ngf,Nhsl2,Nmt2,Npepps,Nr3c1,Nrip3,Nsd2,Nsmf,Nt5c,Ntng1,Nudt12,Nudt22,Nudt4,Nxpe3,Nxt2,Oaz2,Ociad2,Ogfrl1,Opn3,Orc2,Osbpl3,Osbpl5,Oxct1,P4ha2,Pag1,Paics,Paip2,Pakap,Paqr7,Paqr8,Patj,Pcdh9,Pcdhgc4,Pcp4,Pcp4l1,Pdcl,Pdzd8,Peak1,Pepd,Pex14,Pfdn6,Pfkm,Pgam1,Phactr2,Pitpna,Pitpnc1,Pitpnm1,Pla2g7,Plcb4,Plcd4,Plekha6,Plekha7,Plekhd1,Plekhg1,Plekhm2,Plxdc1,Pmvk,Polr1e,Ppp1r13b,Ppp2ca,Ppp2r5d,Ppp2r5e,Prdx4,Prkcd,Prkch,Prkg2,Prox1,Psmc6,Psmd12,Psmd8,Ptpn3,Ptpn4,Pttg1,Pycr1,Pygl,Rab10,Rab11fip5,Rab14,Rab18,Rab23,Rab37,Rab38,Rab3c,Rab4a,Rab7,Ralgapb,Ramp3,Rap1gap,Rasa4,Rasd1,Raver2,Rbm19,Rcan2,Reep2,Rell2,Relt,Reps2,Ret,Rgs16,Rgs3,Rgs8,Rheb,Rims2,Rit2,Rmi1,Rmnd5a,Rnf11,Rnf112,Rnf152,Rnf6,Ro60,Rora,Rsrc1,Rtn4rl1,Rufy3,Rwdd4a,Ryr3,Sars,Sash1,Scn1a,Scube2,Sec14l4,Secisbp2l,Selenom,Selenot,Sema4g,Sema5a,Sema6a,Serf2,Serpine2,Setd7,Sfr1,Sfxn2,Sfxn5,Sgpp2,Sh2b1,Sh3d19,Shisa6,Shisal1,Shox2,Siah3,Slc12a8,Slc17a6,Slc24a2,Slc25a25,Slc25a37,Slc25a39,Slc38a1,Slc41a3,Slc6a11,Slc6a17,Slc7a10,Slc8a3,Slc9a3r1,Slco2a1,Slitrk6,Smad1,Smox,Smpx,Sncaip,Sncb,Snx21,Snx6,Socs6,Sparc,Spock3,Sptbn1,Sptlc2,Sptssb,Srgap2,St3gal4,Stip1,Stmn3,Stmn4,Sugt1,Sv2a,Synpo2,Syt9,Taf13,Tafa4,Tanc1,Tars,Tax1bp1,Tcf7l2,Thsd7a,Thy1,Tiam1,Tifa,Timm10,Timm23,Timp4,Tln2,Tm6sf1,Tm9sf3,Tmc7,Tmem127,Tmem131,Tmem132c,Tmem160,Tmem164,Tmem184c,Tmem229b,Tmem56,Tmf1,Tnfrsf11a,Tnnt1,Tnrc6a,Tollip,Tom1,Tpd52l1,Trappc3,Trhr2,Trim16,Trim40,Trim67,Trnp1,Trpc3,Trpm2,Tsc22d3,Tspyl4,Tstd3,Ttbk2,Ttc39a,Tunar,Txn1,Txnrd1,Ube2a,Ube2d3,Ube2e3,Ube2g1,Ube3c,Ubqln1,Ubxn2a,Uchl1,Unkl,Upp2,Uqcrc1,Uqcrc2,Usp33,Usp8,Vangl1,Vash2,Vav3,Vps13d,Vwa8,Wapl,Wdr37,Wnk2,Wnt3,Wnt9b,Wrap73,Xpnpep1,Xylt2,Yars,Zdhhc22,Zfand6,Zfhx3,Zfhx4,Zfp423,Zfp804a,Zfp91,Zic1,Zic3,Zmat4</t>
        </is>
      </c>
      <c r="M23" t="inlineStr">
        <is>
          <t>[(0, 20), (5, 1), (5, 13), (5, 20), (5, 41), (5, 44), (5, 66), (5, 79), (6, 1), (6, 13), (6, 20), (6, 41), (6, 44), (6, 66), (6, 79), (9, 1), (9, 13), (9, 20), (9, 41), (9, 44), (9, 66), (9, 79), (10, 1), (10, 13), (10, 20), (10, 41), (10, 44), (10, 66), (10, 79), (18, 1), (18, 13), (18, 20), (18, 44), (18, 66), (18, 79), (19, 20), (19, 44), (21, 1), (21, 13), (21, 20), (21, 41), (21, 44), (21, 66), (21, 79), (22, 1), (22, 13), (22, 20), (22, 44), (22, 79), (25, 1), (25, 13), (25, 20), (25, 41), (25, 44), (25, 66), (25, 79), (30, 1), (30, 13), (30, 20), (30, 41), (30, 44), (30, 66), (30, 79), (31, 1), (31, 13), (31, 20), (31, 41), (31, 44), (31, 66), (31, 79), (32, 1), (32, 20), (38, 1), (38, 13), (38, 20), (38, 41), (38, 44), (38, 66), (38, 79), (39, 1), (39, 13), (39, 20), (39, 41), (39, 44), (39, 66), (39, 79), (40, 1), (40, 13), (40, 20), (40, 41), (40, 44), (40, 66), (40, 79), (42, 1), (42, 13), (42, 20), (42, 44), (42, 66), (42, 79), (43, 1), (43, 13), (43, 20), (43, 41), (43, 44), (43, 66), (43, 79), (46, 1), (46, 13), (46, 20), (46, 41), (46, 44), (46, 66), (46, 79), (47, 1), (47, 13), (47, 20), (47, 41), (47, 44), (47, 66), (47, 79), (50, 20), (51, 1), (51, 13), (51, 20), (51, 44), (51, 66), (51, 79), (52, 1), (52, 13), (52, 20), (52, 41), (52, 44), (52, 66), (52, 79), (57, 1), (57, 13), (57, 20), (57, 41), (57, 44), (57, 66), (57, 79), (58, 1), (58, 13), (58, 20), (58, 41), (58, 44), (58, 66), (58, 79), (59, 1), (59, 13), (59, 20), (59, 41), (59, 44), (59, 66), (59, 79), (60, 1), (60, 13), (60, 20), (60, 44), (60, 66), (60, 79), (61, 1), (61, 13), (61, 20), (61, 44), (61, 66), (61, 79), (62, 1), (62, 13), (62, 20), (62, 41), (62, 44), (62, 66), (62, 79), (63, 1), (63, 13), (63, 20), (63, 44), (63, 66), (63, 79), (65, 20), (67, 1), (67, 20), (67, 44), (68, 1), (68, 13), (68, 20), (68, 41), (68, 44), (68, 66), (68, 79), (69, 1), (69, 13), (69, 20), (69, 41), (69, 44), (69, 66), (69, 79), (72, 1), (72, 20), (73, 1), (73, 13), (73, 20), (73, 44), (73, 66), (73, 79), (76, 1), (76, 13), (76, 20), (76, 41), (76, 44), (76, 66), (76, 79), (77, 1), (77, 13), (77, 20), (77, 44), (77, 66), (77, 79), (80, 1), (80, 13), (80, 20), (80, 41), (80, 44), (80, 66), (80, 79), (81, 1), (81, 13), (81, 20), (81, 44), (81, 66), (81, 79), (82, 1), (82, 13), (82, 20), (82, 41), (82, 44), (82, 66), (82, 79), (84, 1), (84, 13), (84, 20), (84, 44), (84, 66), (84, 79), (85, 20), (86, 1), (86, 13), (86, 20), (86, 41), (86, 44), (86, 66), (86, 79), (87, 20)]</t>
        </is>
      </c>
      <c r="N23" t="n">
        <v>5722</v>
      </c>
      <c r="O23" t="n">
        <v>0.5</v>
      </c>
      <c r="P23" t="n">
        <v>0.95</v>
      </c>
      <c r="Q23" t="n">
        <v>3</v>
      </c>
      <c r="R23" t="n">
        <v>10000</v>
      </c>
      <c r="S23" t="inlineStr">
        <is>
          <t>14/03/2024, 15:21:46</t>
        </is>
      </c>
      <c r="T23" s="3">
        <f>hyperlink("https://spiral.technion.ac.il/results/MTAwMDA3Ng==/22/GOResultsPROCESS","link")</f>
        <v/>
      </c>
      <c r="U23" t="inlineStr">
        <is>
          <t>['GO:0006091:generation of precursor metabolites and energy (qval1.51E-6)', 'GO:0032981:mitochondrial respiratory chain complex I assembly (qval1.77E-6)', 'GO:0010257:NADH dehydrogenase complex assembly (qval1.18E-6)', 'GO:0022904:respiratory electron transport chain (qval2.75E-5)', 'GO:0006120:mitochondrial electron transport, NADH to ubiquinone (qval4.94E-5)', 'GO:0022900:electron transport chain (qval5.06E-5)', 'GO:0055114:oxidation-reduction process (qval7.87E-5)', 'GO:0016043:cellular component organization (qval7.01E-5)', 'GO:0071840:cellular component organization or biogenesis (qval2.01E-4)', 'GO:1990542:mitochondrial transmembrane transport (qval2.71E-4)', 'GO:0033108:mitochondrial respiratory chain complex assembly (qval3.51E-4)', 'GO:0022607:cellular component assembly (qval4.33E-4)', 'GO:0019693:ribose phosphate metabolic process (qval5.48E-4)', 'GO:0009117:nucleotide metabolic process (qval1.04E-3)', 'GO:0019637:organophosphate metabolic process (qval1.1E-3)', 'GO:0006753:nucleoside phosphate metabolic process (qval1.36E-3)', 'GO:0009987:cellular process (qval1.31E-3)', 'GO:0009150:purine ribonucleotide metabolic process (qval1.48E-3)', 'GO:0009259:ribonucleotide metabolic process (qval1.49E-3)', 'GO:0051179:localization (qval1.79E-3)', 'GO:0010646:regulation of cell communication (qval2.24E-3)', 'GO:0023051:regulation of signaling (qval2.72E-3)', 'GO:0032879:regulation of localization (qval2.72E-3)', 'GO:0006163:purine nucleotide metabolic process (qval2.64E-3)', 'GO:0006839:mitochondrial transport (qval2.9E-3)', 'GO:0006796:phosphate-containing compound metabolic process (qval3.26E-3)', 'GO:0019725:cellular homeostasis (qval5.18E-3)', 'GO:0006793:phosphorus metabolic process (qval5.05E-3)', 'GO:0072521:purine-containing compound metabolic process (qval5.17E-3)', 'GO:0055085:transmembrane transport (qval5.69E-3)', 'GO:0006811:ion transport (qval6.69E-3)', 'GO:0055086:nucleobase-containing small molecule metabolic process (qval9.45E-3)', 'GO:0098662:inorganic cation transmembrane transport (qval1.32E-2)', 'GO:0034220:ion transmembrane transport (qval1.69E-2)', 'GO:0051649:establishment of localization in cell (qval1.9E-2)', 'GO:0006810:transport (qval2.03E-2)', 'GO:0098660:inorganic ion transmembrane transport (qval1.98E-2)', 'GO:0006812:cation transport (qval2.14E-2)', 'GO:0065003:protein-containing complex assembly (qval2.77E-2)', 'GO:0051641:cellular localization (qval2.75E-2)', 'GO:0065008:regulation of biological quality (qval2.99E-2)', 'GO:0015980:energy derivation by oxidation of organic compounds (qval2.99E-2)', 'GO:0051234:establishment of localization (qval3.36E-2)', 'GO:0009161:ribonucleoside monophosphate metabolic process (qval3.44E-2)', 'GO:0048878:chemical homeostasis (qval3.58E-2)', 'GO:0070509:calcium ion import (qval3.79E-2)', 'GO:0098655:cation transmembrane transport (qval4.21E-2)', 'GO:0030001:metal ion transport (qval4.12E-2)', 'GO:0009167:purine ribonucleoside monophosphate metabolic process (qval4.28E-2)', 'GO:1901564:organonitrogen compound metabolic process (qval4.35E-2)', 'GO:0009126:purine nucleoside monophosphate metabolic process (qval4.46E-2)', 'GO:0006816:calcium ion transport (qval4.5E-2)', 'GO:0009966:regulation of signal transduction (qval4.76E-2)', 'GO:0044237:cellular metabolic process (qval4.77E-2)', 'GO:0044743:protein transmembrane import into intracellular organelle (qval4.74E-2)', 'GO:0070588:calcium ion transmembrane transport (qval4.76E-2)', 'GO:0009123:nucleoside monophosphate metabolic process (qval4.89E-2)', 'GO:0009205:purine ribonucleoside triphosphate metabolic process (qval4.98E-2)', 'GO:0042592:homeostatic process (qval6.13E-2)', 'GO:0009199:ribonucleoside triphosphate metabolic process (qval6.18E-2)', 'GO:0048583:regulation of response to stimulus (qval6.2E-2)', 'GO:0006457:protein folding (qval6.82E-2)', 'GO:0009144:purine nucleoside triphosphate metabolic process (qval6.91E-2)', 'GO:0099177:regulation of trans-synaptic signaling (qval7.19E-2)', 'GO:0016226:iron-sulfur cluster assembly (qval7.92E-2)', 'GO:0031163:metallo-sulfur cluster assembly (qval7.8E-2)', 'GO:0055082:cellular chemical homeostasis (qval8.22E-2)', 'GO:0046034:ATP metabolic process (qval9.45E-2)', 'GO:0046496:nicotinamide nucleotide metabolic process (qval9.31E-2)', 'GO:0002026:regulation of the force of heart contraction (qval9.31E-2)', 'GO:0051239:regulation of multicellular organismal process (qval9.46E-2)', 'GO:0046907:intracellular transport (qval9.78E-2)', 'GO:0017144:drug metabolic process (qval9.65E-2)', 'GO:0006874:cellular calcium ion homeostasis (qval9.96E-2)', 'GO:0019362:pyridine nucleotide metabolic process (qval1.02E-1)', 'GO:0006099:tricarboxylic acid cycle (qval1.03E-1)', 'GO:0043933:protein-containing complex subunit organization (qval1.02E-1)', 'GO:0046390:ribose phosphate biosynthetic process (qval1.03E-1)', 'GO:0072503:cellular divalent inorganic cation homeostasis (qval1.04E-1)', 'GO:0008152:metabolic process (qval1.09E-1)', 'GO:0050804:modulation of chemical synaptic transmission (qval1.15E-1)', 'GO:0006101:citrate metabolic process (qval1.15E-1)', 'GO:0098771:inorganic ion homeostasis (qval1.24E-1)', 'GO:0060384:innervation (qval1.28E-1)', 'GO:0072657:protein localization to membrane (qval1.26E-1)', 'GO:0070838:divalent metal ion transport (qval1.25E-1)', 'GO:2000298:regulation of Rho-dependent protein serine/threonine kinase activity (qval1.24E-1)', 'GO:0015986:ATP synthesis coupled proton transport (qval1.25E-1)', 'GO:0015985:energy coupled proton transport, down electrochemical gradient (qval1.23E-1)', 'GO:0034350:regulation of glial cell apoptotic process (qval1.22E-1)', 'GO:0051049:regulation of transport (qval1.22E-1)', 'GO:0009141:nucleoside triphosphate metabolic process (qval1.24E-1)', 'GO:0048646:anatomical structure formation involved in morphogenesis (qval1.25E-1)', 'GO:0072524:pyridine-containing compound metabolic process (qval1.24E-1)', 'GO:0072511:divalent inorganic cation transport (qval1.25E-1)', 'GO:0050801:ion homeostasis (qval1.24E-1)', 'GO:0008589:regulation of smoothened signaling pathway (qval1.29E-1)', 'GO:0034613:cellular protein localization (qval1.28E-1)', 'GO:0055074:calcium ion homeostasis (qval1.29E-1)', 'GO:0055080:cation homeostasis (qval1.39E-1)', 'GO:0034622:cellular protein-containing complex assembly (qval1.39E-1)', 'GO:0044281:small molecule metabolic process (qval1.38E-1)', 'GO:0120035:regulation of plasma membrane bounded cell projection organization (qval1.39E-1)', 'GO:0051128:regulation of cellular component organization (qval1.46E-1)']</t>
        </is>
      </c>
      <c r="V23" s="3">
        <f>hyperlink("https://spiral.technion.ac.il/results/MTAwMDA3Ng==/22/GOResultsFUNCTION","link")</f>
        <v/>
      </c>
      <c r="W23" t="inlineStr">
        <is>
          <t>['GO:0008137:NADH dehydrogenase (ubiquinone) activity (qval5.57E-7)', 'GO:0050136:NADH dehydrogenase (quinone) activity (qval2.79E-7)', 'GO:0003954:NADH dehydrogenase activity (qval3.6E-7)', 'GO:0016655:oxidoreductase activity, acting on NAD(P)H, quinone or similar compound as acceptor (qval3.24E-5)', 'GO:0005515:protein binding (qval4.89E-5)', 'GO:0016651:oxidoreductase activity, acting on NAD(P)H (qval3.89E-4)', 'GO:0005215:transporter activity (qval1.15E-3)', 'GO:0015085:calcium ion transmembrane transporter activity (qval1.53E-2)', 'GO:0015075:ion transmembrane transporter activity (qval1.47E-2)', 'GO:0015318:inorganic molecular entity transmembrane transporter activity (qval2.15E-2)', 'GO:0043168:anion binding (qval3.4E-2)', 'GO:0022890:inorganic cation transmembrane transporter activity (qval4.52E-2)', 'GO:0022857:transmembrane transporter activity (qval4.24E-2)', 'GO:0008092:cytoskeletal protein binding (qval4.76E-2)', 'GO:0008324:cation transmembrane transporter activity (qval4.53E-2)', 'GO:0005488:binding (qval4.57E-2)', 'GO:0019899:enzyme binding (qval5.5E-2)', 'GO:0043167:ion binding (qval5.32E-2)', 'GO:0046933:proton-transporting ATP synthase activity, rotational mechanism (qval5.42E-2)', 'GO:0097367:carbohydrate derivative binding (qval6.89E-2)', 'GO:0003824:catalytic activity (qval8.14E-2)', 'GO:0015077:monovalent inorganic cation transmembrane transporter activity (qval8.11E-2)', 'GO:0019003:GDP binding (qval1.08E-1)', 'GO:0017076:purine nucleotide binding (qval1.39E-1)', 'GO:0016817:hydrolase activity, acting on acid anhydrides (qval1.6E-1)', 'GO:0016818:hydrolase activity, acting on acid anhydrides, in phosphorus-containing anhydrides (qval1.54E-1)', 'GO:0032555:purine ribonucleotide binding (qval1.56E-1)']</t>
        </is>
      </c>
      <c r="X23" s="3">
        <f>hyperlink("https://spiral.technion.ac.il/results/MTAwMDA3Ng==/22/GOResultsCOMPONENT","link")</f>
        <v/>
      </c>
      <c r="Y23" t="inlineStr">
        <is>
          <t>['GO:0044455:mitochondrial membrane part (qval3.06E-17)', 'GO:0098798:mitochondrial protein complex (qval4.91E-16)', 'GO:0098800:inner mitochondrial membrane protein complex (qval3.84E-15)', 'GO:0070469:respiratory chain (qval5.28E-15)', 'GO:0005743:mitochondrial inner membrane (qval4.13E-14)', 'GO:0019866:organelle inner membrane (qval1.62E-13)', 'GO:0098803:respiratory chain complex (qval2.73E-13)', 'GO:0005739:mitochondrion (qval6.61E-13)', 'GO:0044429:mitochondrial part (qval1.87E-11)', 'GO:0045271:respiratory chain complex I (qval4.91E-10)', 'GO:0005747:mitochondrial respiratory chain complex I (qval4.46E-10)', 'GO:0030964:NADH dehydrogenase complex (qval4.09E-10)', 'GO:1990204:oxidoreductase complex (qval4.38E-10)', 'GO:0031966:mitochondrial membrane (qval4.97E-10)', 'GO:0044297:cell body (qval1.17E-9)', 'GO:0097458:neuron part (qval4.3E-9)', 'GO:0044444:cytoplasmic part (qval2.65E-8)', 'GO:0043025:neuronal cell body (qval8.08E-8)', 'GO:0098796:membrane protein complex (qval1.63E-7)', 'GO:0043005:neuron projection (qval2.76E-7)', 'GO:0016020:membrane (qval4.34E-7)', 'GO:0031090:organelle membrane (qval8.86E-7)', 'GO:0044424:intracellular part (qval3.64E-6)', 'GO:0005737:cytoplasm (qval4.38E-6)', 'GO:0043209:myelin sheath (qval5.11E-6)', 'GO:0044464:cell part (qval1.87E-5)', 'GO:0120025:plasma membrane bounded cell projection (qval2.39E-5)', 'GO:0044456:synapse part (qval2.84E-5)', 'GO:0042995:cell projection (qval5.52E-5)', 'GO:0005746:mitochondrial respiratory chain (qval4.01E-4)', 'GO:0098978:glutamatergic synapse (qval1.54E-3)', 'GO:0045202:synapse (qval2.93E-3)', 'GO:0070069:cytochrome complex (qval2.95E-3)', 'GO:0031300:intrinsic component of organelle membrane (qval5.43E-3)', 'GO:0030424:axon (qval7.75E-3)', 'GO:0098563:intrinsic component of synaptic vesicle membrane (qval1.03E-2)', 'GO:0044422:organelle part (qval1.23E-2)', 'GO:0099572:postsynaptic specialization (qval1.2E-2)', 'GO:0030054:cell junction (qval1.49E-2)', 'GO:0120038:plasma membrane bounded cell projection part (qval1.45E-2)', 'GO:0044463:cell projection part (qval1.42E-2)', 'GO:0019898:extrinsic component of membrane (qval1.53E-2)', 'GO:0098993:anchored component of synaptic vesicle membrane (qval1.51E-2)', 'GO:0045259:proton-transporting ATP synthase complex (qval1.54E-2)', 'GO:0005753:mitochondrial proton-transporting ATP synthase complex (qval1.5E-2)', 'GO:0030425:dendrite (qval1.56E-2)', 'GO:0014069:postsynaptic density (qval1.84E-2)', 'GO:0097060:synaptic membrane (qval2.17E-2)', 'GO:0030673:axolemma (qval2.2E-2)', 'GO:0045261:proton-transporting ATP synthase complex, catalytic core F(1) (qval2.73E-2)', 'GO:0045277:respiratory chain complex IV (qval2.72E-2)', 'GO:0032592:integral component of mitochondrial membrane (qval2.88E-2)', 'GO:0033267:axon part (qval3.04E-2)', 'GO:0098573:intrinsic component of mitochondrial membrane (qval3.48E-2)']</t>
        </is>
      </c>
    </row>
    <row r="24">
      <c r="A24" s="1" t="n">
        <v>23</v>
      </c>
      <c r="B24" t="n">
        <v>18351</v>
      </c>
      <c r="C24" t="n">
        <v>5043</v>
      </c>
      <c r="D24" t="n">
        <v>89</v>
      </c>
      <c r="E24" t="n">
        <v>7832</v>
      </c>
      <c r="F24" t="n">
        <v>157</v>
      </c>
      <c r="G24" t="n">
        <v>2619</v>
      </c>
      <c r="H24" t="n">
        <v>33</v>
      </c>
      <c r="I24" t="n">
        <v>137</v>
      </c>
      <c r="J24" s="2" t="n">
        <v>-293</v>
      </c>
      <c r="K24" t="n">
        <v>0.417</v>
      </c>
      <c r="L24" t="inlineStr">
        <is>
          <t>AW549877,Abca7,Abhd3,Afg1l,Agpat5,Ahsa2,Aifm2,Apln,Arhgef40,Arl2,Arpin,Aspscr1,Asrgl1,Atp5o,Bcap31,Bhlhe41,Cachd1,Capn2,Ccdc141,Ccdc190,Cd2ap,Cd81,Cdc37l1,Cept1,Cerk,Chd6,Chordc1,Cirbp,Clasp2,Clk1,Commd9,Cox7a2,Cpsf3,Cwc15,Cyp2j6,D8Ertd738e,Ddhd1,Ddx3y,Dhrs1,Dhrs13,Dnajb9,Eif2s2,Eif5,Eif6,Epb41l3,Etfa,Exosc5,Fabp5,Fam181b,Fam189a2,Fam193b,Fkbp4,Frmd4a,Fxr2,Gabarapl2,Gart,Gas2,Gpr108,Gtf2i,Gtf3c6,Hdac5,Hdhd2,Hpf1,Hsd17b4,Idnk,Ilk,Kansl3,Kat5,Klhl18,Kmt2c,Kndc1,Lemd2,Letm2,Lgals8,Lhfpl3,Lin52,Lrig1,Macf1,Mat2a,Mccc1,Mettl14,Mfn1,Mlec,Mocs2,Mpv17l2,Msh2,Mt2,Mtss1,Ndrg2,Ndufa2,Ndufb9,Ndufs7,Nemf,Nkd1,Npepps,Nt5c,Nt5c3b,Ntsr2,Nudcd1,Nudt12,Nufip2,Oaz1,Paics,Paip2,Paqr8,Pcbp2,Pccb,Pcyt2,Pepd,Pex2,Phax,Phka1,Pigv,Pla2g7,Prpsap1,Psma7,Psmb2,Psmb4,Ptdss2,Ptpa,Ptpn11,Puf60,Rab10,Rab14,Rab18,Rmi1,Rttn,Sash1,Sdsl,Selenof,Sgms1,Sik3,Slc39a12,Slc9a3r2,Snx17,Snx29,Snx6,Sparc,Stx8,Suco,Taok1,Taok2,Tax1bp1,Tceal8,Tkt,Tmem127,Tnrc6a,Tom1,Trip11,Trnt1,Ttbk2,Ubc,Ubr4,Uqcc1,Vwa8,Wnt3,Zfhx4</t>
        </is>
      </c>
      <c r="M24" t="inlineStr">
        <is>
          <t>[(6, 1), (6, 13), (6, 20), (6, 23), (6, 24), (6, 26), (6, 41), (6, 79), (9, 13), (9, 20), (9, 23), (9, 24), (9, 26), (9, 33), (9, 41), (9, 79), (10, 13), (10, 23), (10, 24), (10, 26), (10, 33), (10, 41), (10, 79), (21, 1), (21, 13), (21, 20), (21, 23), (21, 24), (21, 26), (21, 33), (21, 41), (21, 79), (25, 24), (25, 26), (25, 41), (30, 1), (30, 13), (30, 20), (30, 23), (30, 24), (30, 26), (30, 33), (30, 41), (30, 79), (38, 13), (38, 20), (38, 23), (38, 24), (38, 26), (38, 33), (38, 41), (38, 79), (39, 24), (39, 26), (39, 41), (40, 1), (40, 13), (40, 20), (40, 23), (40, 24), (40, 26), (40, 33), (40, 41), (40, 79), (43, 24), (43, 26), (46, 13), (46, 23), (46, 24), (46, 26), (46, 41), (46, 79), (51, 24), (51, 26), (52, 24), (52, 41), (57, 1), (57, 13), (57, 20), (57, 23), (57, 24), (57, 26), (57, 33), (57, 41), (57, 44), (57, 79), (58, 1), (58, 13), (58, 20), (58, 23), (58, 24), (58, 26), (58, 33), (58, 41), (58, 79), (59, 24), (59, 26), (62, 13), (62, 23), (62, 24), (62, 26), (62, 41), (63, 26), (69, 13), (69, 23), (69, 24), (69, 26), (69, 41), (69, 79), (76, 24), (80, 1), (80, 13), (80, 20), (80, 23), (80, 24), (80, 26), (80, 33), (80, 41), (80, 79), (82, 1), (82, 13), (82, 20), (82, 23), (82, 24), (82, 26), (82, 33), (82, 41), (82, 79), (86, 1), (86, 13), (86, 20), (86, 23), (86, 24), (86, 26), (86, 33), (86, 41), (86, 79)]</t>
        </is>
      </c>
      <c r="N24" t="n">
        <v>2183</v>
      </c>
      <c r="O24" t="n">
        <v>0.75</v>
      </c>
      <c r="P24" t="n">
        <v>0.95</v>
      </c>
      <c r="Q24" t="n">
        <v>3</v>
      </c>
      <c r="R24" t="n">
        <v>10000</v>
      </c>
      <c r="S24" t="inlineStr">
        <is>
          <t>14/03/2024, 15:22:12</t>
        </is>
      </c>
      <c r="T24" s="3">
        <f>hyperlink("https://spiral.technion.ac.il/results/MTAwMDA3Ng==/23/GOResultsPROCESS","link")</f>
        <v/>
      </c>
      <c r="U24" t="inlineStr">
        <is>
          <t>['GO:0044237:cellular metabolic process (qval1.9E-2)', 'GO:0019637:organophosphate metabolic process (qval1.04E-2)', 'GO:0006796:phosphate-containing compound metabolic process (qval2.2E-2)', 'GO:0006793:phosphorus metabolic process (qval2.18E-2)', 'GO:0008152:metabolic process (qval2.5E-2)', 'GO:0090407:organophosphate biosynthetic process (qval6.67E-2)', 'GO:0044248:cellular catabolic process (qval9.43E-2)', 'GO:0009056:catabolic process (qval1.1E-1)', 'GO:0071704:organic substance metabolic process (qval1.01E-1)', 'GO:0031110:regulation of microtubule polymerization or depolymerization (qval1.38E-1)', 'GO:0044238:primary metabolic process (qval1.47E-1)', 'GO:0001732:formation of cytoplasmic translation initiation complex (qval2.92E-1)', 'GO:0072329:monocarboxylic acid catabolic process (qval2.98E-1)', 'GO:0044249:cellular biosynthetic process (qval3.29E-1)', 'GO:1901564:organonitrogen compound metabolic process (qval3.58E-1)', 'GO:1901575:organic substance catabolic process (qval3.43E-1)', 'GO:0046040:IMP metabolic process (qval3.73E-1)', "GO:0006189:'de novo' IMP biosynthetic process (qval3.87E-1)", 'GO:0008654:phospholipid biosynthetic process (qval3.72E-1)', 'GO:0070972:protein localization to endoplasmic reticulum (qval4.54E-1)', 'GO:0031111:negative regulation of microtubule polymerization or depolymerization (qval4.32E-1)', 'GO:0009117:nucleotide metabolic process (qval4.23E-1)', 'GO:1901576:organic substance biosynthetic process (qval4.19E-1)', 'GO:0006753:nucleoside phosphate metabolic process (qval4.5E-1)', 'GO:0010499:proteasomal ubiquitin-independent protein catabolic process (qval4.83E-1)', 'GO:0031113:regulation of microtubule polymerization (qval5.27E-1)', 'GO:0032886:regulation of microtubule-based process (qval5.14E-1)', 'GO:0006807:nitrogen compound metabolic process (qval5.19E-1)']</t>
        </is>
      </c>
      <c r="V24" s="3">
        <f>hyperlink("https://spiral.technion.ac.il/results/MTAwMDA3Ng==/23/GOResultsFUNCTION","link")</f>
        <v/>
      </c>
      <c r="W24" t="inlineStr">
        <is>
          <t>['GO:0003824:catalytic activity (qval9.16E-2)', 'GO:0000166:nucleotide binding (qval4.3E-1)', 'GO:1901265:nucleoside phosphate binding (qval2.87E-1)', 'GO:0016780:phosphotransferase activity, for other substituted phosphate groups (qval4.67E-1)', 'GO:0036094:small molecule binding (qval4.49E-1)', 'GO:0031489:myosin V binding (qval5.12E-1)', 'GO:0004298:threonine-type endopeptidase activity (qval4.39E-1)', 'GO:0070003:threonine-type peptidase activity (qval3.84E-1)', 'GO:0017169:CDP-alcohol phosphatidyltransferase activity (qval3.78E-1)']</t>
        </is>
      </c>
      <c r="X24" s="3">
        <f>hyperlink("https://spiral.technion.ac.il/results/MTAwMDA3Ng==/23/GOResultsCOMPONENT","link")</f>
        <v/>
      </c>
      <c r="Y24" t="inlineStr">
        <is>
          <t>['GO:0044424:intracellular part (qval5.91E-5)', 'GO:0044444:cytoplasmic part (qval2.19E-4)', 'GO:0005737:cytoplasm (qval3.5E-2)', 'GO:0098798:mitochondrial protein complex (qval2.63E-2)', 'GO:0044446:intracellular organelle part (qval3.64E-2)', 'GO:0019866:organelle inner membrane (qval4.32E-2)', 'GO:0044464:cell part (qval5.66E-2)', 'GO:0005743:mitochondrial inner membrane (qval6.76E-2)', 'GO:0044429:mitochondrial part (qval7.02E-2)', 'GO:0044422:organelle part (qval6.93E-2)', 'GO:0044295:axonal growth cone (qval7.94E-2)', 'GO:0005839:proteasome core complex (qval7.95E-2)', 'GO:0070469:respiratory chain (qval1.14E-1)']</t>
        </is>
      </c>
    </row>
    <row r="25">
      <c r="A25" s="1" t="n">
        <v>24</v>
      </c>
      <c r="B25" t="n">
        <v>18351</v>
      </c>
      <c r="C25" t="n">
        <v>5043</v>
      </c>
      <c r="D25" t="n">
        <v>89</v>
      </c>
      <c r="E25" t="n">
        <v>7832</v>
      </c>
      <c r="F25" t="n">
        <v>188</v>
      </c>
      <c r="G25" t="n">
        <v>4724</v>
      </c>
      <c r="H25" t="n">
        <v>86</v>
      </c>
      <c r="I25" t="n">
        <v>444</v>
      </c>
      <c r="J25" s="2" t="n">
        <v>-409</v>
      </c>
      <c r="K25" t="n">
        <v>0.42</v>
      </c>
      <c r="L25" t="inlineStr">
        <is>
          <t>Aagab,Abhd6,Abl2,Ackr3,Acvr1,Ak5,Arhgap39,Arhgef25,Arhgef4,Arhgef9,Arl8b,Arpc2,Arpc3,Atp2b3,B4galt6,Bdnf,Bhlhe22,Bop1,Bves,Cabp7,Cacng8,Calm3,Camk2b,Camkk1,Camta2,Capza2,Ccbe1,Ccdc71l,Ccnjl,Cdc40,Cdc42se2,Cdh8,Cdh9,Chn1,Chrna1,Clip1,Clstn2,Cnih2,Cog5,Cpne6,Cpt1c,Crlf1,Crls1,Crmp1,Csnk1a1,Cttn,Cyfip1,Cyp7b1,Dagla,Dgkg,Dhx33,Dock4,Dpf3,Drd5,Dynll1,E2f3,Ehd3,Elk1,Enox1,Epha7,Erc2,Exoc6,Fbxw11,Fem1b,Fgf13,Fgfr1,Fkbp5,Focad,Frrs1l,Fut8,Gabra2,Gabra5,Gabrb3,Galnt17,Galnt3,Gmfb,Gnaq,Golm1,Gpr22,Gria1,Grin2a,Grina,Hectd4,Ifngr2,Il16,Jph3,Kctd12,Kctd4,Kctd6,Klhl3,Ksr1,Lgi1,Limd2,Lman2l,Lrrc10b,Lrrc4,Lrrn2,Lsm8,Lurap1l,Mas1,Mast3,Mindy3,Mmd,Mmp17,Mycl,Napa,Ncdn,Nckap1,Nebl,Neurod2,Nhsl1,Nifk,Nlgn3,Nmt1,Npy2r,Nr2c2ap,Nr3c2,Nrp1,Nsf,Ntf3,Numbl,Olfm4,Olfml2b,Orai2,Otub2,Pcdh20,Pfkl,Pkp2,Plekhg5,Plxna4,Ppfia2,Ppl,Ppm1e,Ppp1cb,Ppp1r13b,Prdm8,Prickle2,Prkag2,Prkce,Ptpre,Pwwp2b,Pygo1,Rabgap1l,Rbfox1,Rogdi,Rundc3a,Sdcbp,Sec14l2,Sept3,Serpina3n,Shisa6,Skida1,Slc35f3,Slc44a5,Slc4a7,Slit1,Slit3,Slitrk3,Smim3,Smoc2,Snca,Sptan1,St6galnac5,Stim2,Stxbp5l,Susd6,Syna,Tacc2,Tanc1,Tcf4,Tgfb2,Thra,Thyn1,Tmed9,Tmem150c,Tnks1bp1,Trim2,Tspan18,Ube2e2,Ube2g2,Unc5a,Ust,Vps13c,Wasf1,Wipf3,Zbtb20,Zfand2b,Zfp189</t>
        </is>
      </c>
      <c r="M25" t="inlineStr">
        <is>
          <t>[(0, 35), (0, 55), (0, 56), (0, 65), (0, 70), (0, 87), (1, 35), (1, 55), (1, 56), (1, 65), (1, 70), (1, 87), (2, 35), (2, 55), (2, 56), (2, 65), (2, 70), (2, 87), (3, 4), (3, 35), (3, 55), (3, 56), (3, 65), (3, 70), (3, 87), (5, 35), (5, 55), (5, 56), (5, 65), (5, 70), (5, 87), (6, 35), (6, 55), (6, 56), (6, 65), (6, 70), (6, 87), (7, 35), (7, 55), (7, 56), (7, 65), (7, 70), (7, 87), (8, 35), (8, 55), (8, 56), (8, 65), (8, 70), (9, 35), (9, 55), (9, 56), (9, 65), (9, 70), (9, 87), (10, 35), (10, 55), (10, 56), (10, 65), (10, 70), (10, 87), (11, 35), (11, 55), (11, 56), (11, 65), (11, 70), (11, 87), (12, 70), (13, 35), (13, 55), (13, 56), (13, 65), (13, 70), (13, 87), (14, 35), (14, 55), (14, 56), (14, 65), (14, 70), (14, 87), (15, 35), (15, 56), (15, 70), (16, 4), (16, 35), (16, 55), (16, 56), (16, 65), (16, 70), (16, 87), (17, 35), (17, 55), (17, 56), (17, 65), (17, 70), (17, 87), (18, 35), (18, 55), (18, 56), (18, 65), (18, 70), (18, 87), (19, 35), (19, 55), (19, 56), (19, 65), (19, 70), (19, 87), (20, 35), (20, 56), (20, 70), (20, 87), (21, 35), (21, 55), (21, 56), (21, 65), (21, 70), (21, 87), (22, 35), (22, 55), (22, 56), (22, 65), (22, 70), (22, 87), (23, 35), (23, 55), (23, 56), (23, 65), (23, 70), (23, 87), (24, 4), (24, 35), (24, 54), (24, 55), (24, 56), (24, 65), (24, 70), (24, 87), (25, 35), (25, 55), (25, 56), (25, 65), (25, 70), (25, 87), (26, 35), (26, 55), (26, 56), (26, 65), (26, 70), (27, 35), (27, 55), (27, 56), (27, 65), (27, 70), (27, 87), (28, 35), (28, 55), (28, 56), (28, 65), (28, 70), (28, 87), (29, 35), (29, 55), (29, 56), (29, 65), (29, 70), (29, 87), (30, 35), (30, 56), (30, 65), (30, 70), (30, 87), (31, 35), (31, 55), (31, 56), (31, 65), (31, 70), (31, 87), (32, 35), (32, 55), (32, 56), (32, 65), (32, 70), (32, 87), (33, 35), (33, 55), (33, 56), (33, 65), (33, 70), (33, 87), (34, 35), (34, 55), (34, 56), (34, 65), (34, 70), (34, 87), (36, 55), (36, 56), (36, 70), (37, 35), (37, 55), (37, 56), (37, 65), (37, 70), (37, 87), (38, 35), (38, 70), (38, 87), (39, 35), (39, 55), (39, 56), (39, 65), (39, 70), (39, 87), (40, 35), (40, 55), (40, 56), (40, 65), (40, 70), (40, 87), (41, 35), (41, 55), (41, 56), (41, 65), (41, 70), (41, 87), (42, 35), (42, 55), (42, 56), (42, 65), (42, 70), (42, 87), (43, 35), (43, 55), (43, 56), (43, 65), (43, 70), (43, 87), (44, 35), (44, 55), (44, 56), (44, 65), (44, 70), (44, 87), (45, 35), (45, 55), (45, 56), (45, 65), (45, 70), (45, 87), (46, 35), (46, 55), (46, 56), (46, 65), (46, 70), (46, 87), (47, 35), (47, 55), (47, 56), (47, 65), (47, 70), (47, 87), (48, 35), (48, 55), (48, 56), (48, 65), (48, 70), (48, 87), (50, 35), (50, 55), (50, 56), (50, 65), (50, 70), (50, 87), (51, 35), (51, 56), (51, 65), (51, 70), (51, 87), (52, 35), (52, 55), (52, 56), (52, 65), (52, 70), (52, 87), (53, 4), (53, 35), (53, 55), (53, 56), (53, 65), (53, 70), (53, 87), (57, 35), (57, 55), (57, 56), (57, 65), (57, 70), (57, 87), (58, 35), (58, 55), (58, 56), (58, 65), (58, 70), (58, 87), (59, 35), (59, 55), (59, 56), (59, 65), (59, 70), (59, 87), (60, 35), (60, 55), (60, 56), (60, 65), (60, 70), (60, 87), (61, 35), (61, 55), (61, 56), (61, 65), (61, 70), (61, 87), (62, 35), (62, 55), (62, 56), (62, 65), (62, 70), (62, 87), (63, 35), (63, 55), (63, 56), (63, 65), (63, 70), (64, 35), (64, 55), (64, 56), (64, 65), (64, 70), (64, 87), (66, 35), (66, 56), (66, 65), (66, 70), (66, 87), (68, 35), (68, 55), (68, 56), (68, 65), (68, 70), (68, 87), (69, 35), (69, 56), (69, 65), (69, 70), (69, 87), (71, 35), (71, 55), (71, 56), (71, 65), (71, 70), (71, 87), (72, 35), (72, 55), (72, 56), (72, 70), (73, 35), (73, 55), (73, 56), (73, 65), (73, 70), (73, 87), (74, 35), (74, 55), (74, 56), (74, 65), (74, 70), (74, 87), (75, 35), (75, 55), (75, 56), (75, 65), (75, 70), (75, 87), (76, 35), (76, 55), (76, 56), (76, 65), (76, 70), (76, 87), (77, 35), (77, 55), (77, 56), (77, 65), (77, 70), (77, 87), (78, 35), (78, 55), (78, 56), (78, 65), (78, 70), (78, 87), (79, 35), (79, 55), (79, 56), (79, 65), (79, 70), (79, 87), (80, 35), (80, 55), (80, 56), (80, 65), (80, 70), (80, 87), (81, 35), (81, 56), (81, 65), (81, 70), (81, 87), (82, 35), (82, 55), (82, 56), (82, 65), (82, 70), (82, 87), (83, 35), (83, 55), (83, 56), (83, 65), (83, 70), (83, 87), (84, 35), (84, 56), (84, 70), (86, 35), (86, 55), (86, 56), (86, 65), (86, 70), (86, 87), (88, 35), (88, 55), (88, 56), (88, 65), (88, 70), (88, 87)]</t>
        </is>
      </c>
      <c r="N25" t="n">
        <v>1316</v>
      </c>
      <c r="O25" t="n">
        <v>0.5</v>
      </c>
      <c r="P25" t="n">
        <v>0.9</v>
      </c>
      <c r="Q25" t="n">
        <v>3</v>
      </c>
      <c r="R25" t="n">
        <v>10000</v>
      </c>
      <c r="S25" t="inlineStr">
        <is>
          <t>14/03/2024, 15:22:55</t>
        </is>
      </c>
      <c r="T25" s="3">
        <f>hyperlink("https://spiral.technion.ac.il/results/MTAwMDA3Ng==/24/GOResultsPROCESS","link")</f>
        <v/>
      </c>
      <c r="U25" t="inlineStr">
        <is>
          <t>['GO:0023051:regulation of signaling (qval1.1E-8)', 'GO:0050804:modulation of chemical synaptic transmission (qval5.42E-8)', 'GO:0099177:regulation of trans-synaptic signaling (qval3.78E-8)', 'GO:0010646:regulation of cell communication (qval6.6E-8)', 'GO:0099537:trans-synaptic signaling (qval9.17E-6)', 'GO:0099536:synaptic signaling (qval1.02E-5)', 'GO:0050808:synapse organization (qval1.27E-5)', 'GO:0023052:signaling (qval1.36E-5)', 'GO:0007399:nervous system development (qval1.98E-5)', 'GO:0060078:regulation of postsynaptic membrane potential (qval1.86E-5)', 'GO:0009966:regulation of signal transduction (qval1.77E-5)', 'GO:0007267:cell-cell signaling (qval2.02E-5)', 'GO:0098916:anterograde trans-synaptic signaling (qval5.99E-5)', 'GO:0007268:chemical synaptic transmission (qval5.56E-5)', 'GO:0051128:regulation of cellular component organization (qval5.85E-5)', 'GO:0050890:cognition (qval7.41E-5)', 'GO:0007611:learning or memory (qval9.48E-5)', 'GO:0032989:cellular component morphogenesis (qval1.13E-4)', 'GO:0048583:regulation of response to stimulus (qval2.22E-4)', 'GO:0048858:cell projection morphogenesis (qval2.17E-4)', 'GO:0007411:axon guidance (qval2.54E-4)', 'GO:0007612:learning (qval2.52E-4)', 'GO:0097485:neuron projection guidance (qval2.59E-4)', 'GO:0050807:regulation of synapse organization (qval4.65E-4)', 'GO:0032990:cell part morphogenesis (qval4.63E-4)', 'GO:0010769:regulation of cell morphogenesis involved in differentiation (qval4.81E-4)', 'GO:0048167:regulation of synaptic plasticity (qval4.63E-4)', 'GO:0030030:cell projection organization (qval4.64E-4)', 'GO:0042391:regulation of membrane potential (qval5.24E-4)', 'GO:0009653:anatomical structure morphogenesis (qval5.08E-4)', 'GO:0048731:system development (qval5.98E-4)', 'GO:0120039:plasma membrane bounded cell projection morphogenesis (qval6.01E-4)', 'GO:0045664:regulation of neuron differentiation (qval6.33E-4)', 'GO:0048675:axon extension (qval6.58E-4)', 'GO:1900449:regulation of glutamate receptor signaling pathway (qval7.32E-4)', 'GO:0050794:regulation of cellular process (qval8.16E-4)', 'GO:2001257:regulation of cation channel activity (qval9.24E-4)', 'GO:0032271:regulation of protein polymerization (qval9.32E-4)', 'GO:0022604:regulation of cell morphogenesis (qval1.13E-3)', 'GO:0022008:neurogenesis (qval1.36E-3)', 'GO:0065008:regulation of biological quality (qval1.41E-3)', 'GO:0051960:regulation of nervous system development (qval1.6E-3)', 'GO:0007154:cell communication (qval1.83E-3)', 'GO:1902903:regulation of supramolecular fiber organization (qval1.86E-3)', 'GO:0048812:neuron projection morphogenesis (qval1.82E-3)', 'GO:0048168:regulation of neuronal synaptic plasticity (qval1.79E-3)', 'GO:0016043:cellular component organization (qval1.78E-3)', 'GO:0007416:synapse assembly (qval1.9E-3)', 'GO:0007610:behavior (qval1.95E-3)', 'GO:0030833:regulation of actin filament polymerization (qval1.94E-3)', 'GO:1990138:neuron projection extension (qval1.98E-3)', 'GO:0050789:regulation of biological process (qval2.12E-3)', 'GO:0099173:postsynapse organization (qval2.32E-3)', 'GO:0044087:regulation of cellular component biogenesis (qval2.28E-3)', 'GO:0050805:negative regulation of synaptic transmission (qval2.48E-3)', 'GO:0071840:cellular component organization or biogenesis (qval2.59E-3)', 'GO:0051495:positive regulation of cytoskeleton organization (qval2.72E-3)', 'GO:0044089:positive regulation of cellular component biogenesis (qval3.34E-3)', 'GO:0032970:regulation of actin filament-based process (qval3.71E-3)', 'GO:0008064:regulation of actin polymerization or depolymerization (qval4.05E-3)', 'GO:0032956:regulation of actin cytoskeleton organization (qval4.21E-3)', 'GO:0065007:biological regulation (qval4.19E-3)', 'GO:0120035:regulation of plasma membrane bounded cell projection organization (qval4.49E-3)', 'GO:0030832:regulation of actin filament length (qval4.42E-3)', 'GO:0030838:positive regulation of actin filament polymerization (qval4.35E-3)', 'GO:0110053:regulation of actin filament organization (qval4.52E-3)', 'GO:0016049:cell growth (qval4.5E-3)', 'GO:0010975:regulation of neuron projection development (qval4.45E-3)', 'GO:0032273:positive regulation of protein polymerization (qval4.68E-3)', 'GO:0031344:regulation of cell projection organization (qval4.85E-3)', 'GO:1902905:positive regulation of supramolecular fiber organization (qval5.34E-3)', 'GO:0022898:regulation of transmembrane transporter activity (qval5.63E-3)', 'GO:0023056:positive regulation of signaling (qval5.67E-3)', 'GO:1904062:regulation of cation transmembrane transport (qval5.8E-3)', 'GO:0060119:inner ear receptor cell development (qval7.08E-3)', 'GO:0099072:regulation of postsynaptic membrane neurotransmitter receptor levels (qval7.9E-3)', 'GO:0032409:regulation of transporter activity (qval7.86E-3)', 'GO:0006930:substrate-dependent cell migration, cell extension (qval8.05E-3)', 'GO:0034315:regulation of Arp2/3 complex-mediated actin nucleation (qval8.45E-3)', 'GO:0050767:regulation of neurogenesis (qval8.48E-3)', 'GO:0051493:regulation of cytoskeleton organization (qval8.85E-3)', 'GO:0022603:regulation of anatomical structure morphogenesis (qval9.3E-3)', 'GO:0060284:regulation of cell development (qval9.64E-3)', 'GO:1902284:neuron projection extension involved in neuron projection guidance (qval1.19E-2)', 'GO:0048846:axon extension involved in axon guidance (qval1.17E-2)', 'GO:0061387:regulation of extent of cell growth (qval1.2E-2)', 'GO:0099601:regulation of neurotransmitter receptor activity (qval1.2E-2)', 'GO:0051130:positive regulation of cellular component organization (qval1.25E-2)', 'GO:0048666:neuron development (qval1.32E-2)', 'GO:0048588:developmental cell growth (qval1.31E-2)', 'GO:0050770:regulation of axonogenesis (qval1.31E-2)', 'GO:0006928:movement of cell or subcellular component (qval1.3E-2)', 'GO:0032412:regulation of ion transmembrane transporter activity (qval1.46E-2)', 'GO:0021636:trigeminal nerve morphogenesis (qval1.86E-2)', 'GO:0043254:regulation of protein complex assembly (qval1.86E-2)', 'GO:0097581:lamellipodium organization (qval2.05E-2)', 'GO:0010647:positive regulation of cell communication (qval2.09E-2)', 'GO:2000311:regulation of AMPA receptor activity (qval2.11E-2)', 'GO:0097062:dendritic spine maintenance (qval2.12E-2)', 'GO:2000601:positive regulation of Arp2/3 complex-mediated actin nucleation (qval2.1E-2)', 'GO:0008306:associative learning (qval2.19E-2)', 'GO:0001919:regulation of receptor recycling (qval2.38E-2)', 'GO:0007409:axonogenesis (qval2.42E-2)', 'GO:0051125:regulation of actin nucleation (qval2.72E-2)', 'GO:0060080:inhibitory postsynaptic potential (qval2.73E-2)', 'GO:0097484:dendrite extension (qval2.71E-2)', 'GO:1904862:inhibitory synapse assembly (qval2.68E-2)', 'GO:2001259:positive regulation of cation channel activity (qval2.68E-2)', 'GO:0007613:memory (qval2.76E-2)', 'GO:0048869:cellular developmental process (qval2.79E-2)', 'GO:0050806:positive regulation of synaptic transmission (qval2.94E-2)', 'GO:2000310:regulation of NMDA receptor activity (qval2.92E-2)', 'GO:0051963:regulation of synapse assembly (qval3.07E-2)', 'GO:0009987:cellular process (qval3.26E-2)', 'GO:0007214:gamma-aminobutyric acid signaling pathway (qval3.27E-2)', 'GO:0043954:cellular component maintenance (qval3.65E-2)', 'GO:0060560:developmental growth involved in morphogenesis (qval4.07E-2)', 'GO:0010517:regulation of phospholipase activity (qval4.26E-2)', 'GO:0035494:SNARE complex disassembly (qval4.37E-2)', 'GO:0003274:endocardial cushion fusion (qval4.34E-2)', 'GO:0031334:positive regulation of protein complex assembly (qval4.43E-2)', 'GO:0008045:motor neuron axon guidance (qval4.55E-2)', 'GO:0099175:regulation of postsynapse organization (qval4.96E-2)', 'GO:0035640:exploration behavior (qval5.05E-2)', 'GO:0010638:positive regulation of organelle organization (qval5.09E-2)', 'GO:0048169:regulation of long-term neuronal synaptic plasticity (qval5.59E-2)', 'GO:0035023:regulation of Rho protein signal transduction (qval5.81E-2)', 'GO:0032879:regulation of localization (qval5.9E-2)', 'GO:0120036:plasma membrane bounded cell projection organization (qval5.93E-2)', 'GO:2000251:positive regulation of actin cytoskeleton reorganization (qval5.9E-2)', 'GO:0001558:regulation of cell growth (qval5.99E-2)', 'GO:0043112:receptor metabolic process (qval6.03E-2)', 'GO:0043523:regulation of neuron apoptotic process (qval6.21E-2)', 'GO:1901214:regulation of neuron death (qval6.54E-2)', 'GO:0097061:dendritic spine organization (qval6.52E-2)', 'GO:0051127:positive regulation of actin nucleation (qval6.88E-2)', 'GO:0001921:positive regulation of receptor recycling (qval6.83E-2)', 'GO:0034765:regulation of ion transmembrane transport (qval6.98E-2)', 'GO:0065009:regulation of molecular function (qval6.97E-2)', 'GO:0098742:cell-cell adhesion via plasma-membrane adhesion molecules (qval7.13E-2)', 'GO:0003289:atrial septum primum morphogenesis (qval7.33E-2)', 'GO:0061343:cell adhesion involved in heart morphogenesis (qval7.28E-2)', 'GO:0043269:regulation of ion transport (qval7.26E-2)', 'GO:0060079:excitatory postsynaptic potential (qval7.53E-2)', 'GO:0032535:regulation of cellular component size (qval7.6E-2)', 'GO:0031290:retinal ganglion cell axon guidance (qval7.72E-2)', 'GO:0009967:positive regulation of signal transduction (qval8.04E-2)', 'GO:0010770:positive regulation of cell morphogenesis involved in differentiation (qval8.09E-2)', 'GO:0021955:central nervous system neuron axonogenesis (qval8.04E-2)', 'GO:0098693:regulation of synaptic vesicle cycle (qval8.35E-2)', 'GO:0001662:behavioral fear response (qval8.74E-2)', 'GO:0008542:visual learning (qval8.69E-2)', 'GO:0051641:cellular localization (qval8.7E-2)', 'GO:0051932:synaptic transmission, GABAergic (qval8.72E-2)', 'GO:0006898:receptor-mediated endocytosis (qval8.78E-2)', 'GO:0034332:adherens junction organization (qval9.04E-2)', 'GO:1902803:regulation of synaptic vesicle transport (qval9.1E-2)', 'GO:0051962:positive regulation of nervous system development (qval9.6E-2)']</t>
        </is>
      </c>
      <c r="V25" s="3">
        <f>hyperlink("https://spiral.technion.ac.il/results/MTAwMDA3Ng==/24/GOResultsFUNCTION","link")</f>
        <v/>
      </c>
      <c r="W25" t="inlineStr">
        <is>
          <t>['GO:0035254:glutamate receptor binding (qval2.69E-2)', 'GO:0005515:protein binding (qval1.88E-2)', 'GO:1904315:transmitter-gated ion channel activity involved in regulation of postsynaptic membrane potential (qval2.53E-2)', 'GO:0099529:neurotransmitter receptor activity involved in regulation of postsynaptic membrane potential (qval2.65E-2)', 'GO:0098960:postsynaptic neurotransmitter receptor activity (qval2.62E-2)', 'GO:0022835:transmitter-gated channel activity (qval2.18E-2)', 'GO:0022824:transmitter-gated ion channel activity (qval1.87E-2)', 'GO:0005230:extracellular ligand-gated ion channel activity (qval4.96E-2)', 'GO:0044877:protein-containing complex binding (qval4.78E-2)', 'GO:0030594:neurotransmitter receptor activity (qval6.51E-2)', 'GO:0008092:cytoskeletal protein binding (qval1.28E-1)', 'GO:0022851:GABA-gated chloride ion channel activity (qval1.2E-1)', 'GO:0071933:Arp2/3 complex binding (qval1.11E-1)', 'GO:0003779:actin binding (qval1.34E-1)', 'GO:0005509:calcium ion binding (qval1.4E-1)', 'GO:0005163:nerve growth factor receptor binding (qval1.9E-1)', 'GO:0045296:cadherin binding (qval2E-1)']</t>
        </is>
      </c>
      <c r="X25" s="3">
        <f>hyperlink("https://spiral.technion.ac.il/results/MTAwMDA3Ng==/24/GOResultsCOMPONENT","link")</f>
        <v/>
      </c>
      <c r="Y25" t="inlineStr">
        <is>
          <t>['GO:0044456:synapse part (qval5.56E-16)', 'GO:0045202:synapse (qval4.82E-14)', 'GO:0097458:neuron part (qval2.22E-13)', 'GO:0099055:integral component of postsynaptic membrane (qval5.47E-12)', 'GO:0098936:intrinsic component of postsynaptic membrane (qval1.07E-11)', 'GO:0030054:cell junction (qval2.29E-11)', 'GO:0099699:integral component of synaptic membrane (qval5.58E-11)', 'GO:0099060:integral component of postsynaptic specialization membrane (qval5.93E-11)', 'GO:0098978:glutamatergic synapse (qval8.53E-11)', 'GO:0098948:intrinsic component of postsynaptic specialization membrane (qval9.8E-11)', 'GO:0099240:intrinsic component of synaptic membrane (qval1.59E-10)', 'GO:0042995:cell projection (qval2.81E-8)', 'GO:0120038:plasma membrane bounded cell projection part (qval6.16E-8)', 'GO:0044463:cell projection part (qval5.72E-8)', 'GO:0099061:integral component of postsynaptic density membrane (qval3.96E-7)', 'GO:0098794:postsynapse (qval4.3E-7)', 'GO:0043005:neuron projection (qval4.67E-7)', 'GO:0099146:intrinsic component of postsynaptic density membrane (qval6.66E-7)', 'GO:0033267:axon part (qval8.85E-7)', 'GO:0120025:plasma membrane bounded cell projection (qval3.74E-6)', 'GO:0045211:postsynaptic membrane (qval4.73E-6)', 'GO:0097060:synaptic membrane (qval5.44E-6)', 'GO:0043235:receptor complex (qval5.24E-6)', 'GO:0005886:plasma membrane (qval7.3E-6)', 'GO:0098982:GABA-ergic synapse (qval1.2E-5)', 'GO:0016020:membrane (qval1.68E-5)', 'GO:0032281:AMPA glutamate receptor complex (qval3.09E-5)', 'GO:0030425:dendrite (qval5.3E-5)', 'GO:0008328:ionotropic glutamate receptor complex (qval8.59E-5)', 'GO:0098878:neurotransmitter receptor complex (qval1.77E-4)', 'GO:0044459:plasma membrane part (qval3.13E-4)', 'GO:0032589:neuron projection membrane (qval3.6E-4)', 'GO:0098793:presynapse (qval4.51E-4)', 'GO:0034702:ion channel complex (qval5.98E-4)', 'GO:1902495:transmembrane transporter complex (qval9.74E-4)', 'GO:0060076:excitatory synapse (qval9.93E-4)', 'GO:1990351:transporter complex (qval1.45E-3)', 'GO:0098802:plasma membrane receptor complex (qval1.52E-3)', 'GO:0030426:growth cone (qval1.7E-3)', 'GO:0030427:site of polarized growth (qval2.17E-3)', 'GO:0005887:integral component of plasma membrane (qval2.87E-3)', 'GO:0032590:dendrite membrane (qval2.99E-3)', 'GO:0031226:intrinsic component of plasma membrane (qval3.33E-3)', 'GO:0043197:dendritic spine (qval4.82E-3)', 'GO:0098590:plasma membrane region (qval4.77E-3)', 'GO:0090725:peripheral region of growth cone (qval4.8E-3)', 'GO:0031209:SCAR complex (qval5.65E-3)', 'GO:0032591:dendritic spine membrane (qval5.53E-3)', 'GO:0044309:neuron spine (qval5.6E-3)', 'GO:0031256:leading edge membrane (qval5.71E-3)', 'GO:0030027:lamellipodium (qval7.79E-3)', 'GO:0031253:cell projection membrane (qval1.03E-2)', 'GO:0098839:postsynaptic density membrane (qval1.03E-2)', 'GO:0099634:postsynaptic specialization membrane (qval1.15E-2)', 'GO:0044464:cell part (qval1.25E-2)', 'GO:0043195:terminal bouton (qval1.26E-2)', 'GO:0044297:cell body (qval1.32E-2)', 'GO:0034703:cation channel complex (qval1.54E-2)', 'GO:0098797:plasma membrane protein complex (qval2.09E-2)', 'GO:0043025:neuronal cell body (qval2.06E-2)', 'GO:0030424:axon (qval2.37E-2)', 'GO:0005912:adherens junction (qval3.04E-2)']</t>
        </is>
      </c>
    </row>
    <row r="26">
      <c r="A26" s="1" t="n">
        <v>25</v>
      </c>
      <c r="B26" t="n">
        <v>18351</v>
      </c>
      <c r="C26" t="n">
        <v>5043</v>
      </c>
      <c r="D26" t="n">
        <v>89</v>
      </c>
      <c r="E26" t="n">
        <v>7832</v>
      </c>
      <c r="F26" t="n">
        <v>493</v>
      </c>
      <c r="G26" t="n">
        <v>4410</v>
      </c>
      <c r="H26" t="n">
        <v>79</v>
      </c>
      <c r="I26" t="n">
        <v>428</v>
      </c>
      <c r="J26" s="2" t="n">
        <v>-2465</v>
      </c>
      <c r="K26" t="n">
        <v>0.422</v>
      </c>
      <c r="L26" t="inlineStr">
        <is>
          <t>1500011B03Rik,6330403K07Rik,6330409D20Rik,AW209491,AW551984,Aard,Abcf3,Acadsb,Ache,Acr,Adcyap1,Adcyap1r1,Adra2a,Ahi1,Alg2,Alk,Amigo2,Ampd2,Amy1,Ankrd34b,Ankrd55,Ap1s2,Apc2,Apoa2,Araf,Arhgap18,Arhgap36,Arhgdig,Arl10,Arl6ip1,Armcx4,Armcx6,Arrdc1,Arxes1,Arxes2,Asb16,Asb4,Asl,Ass1,Ate1,Atg9b,Atxn10,Avpr1a,B630019K06Rik,BC017158,BC029722,BC035947,Baiap3,Barhl1,Bbs9,Bean1,Bend7,Best1,Bex1,Bex2,Bex3,Bid,Birc5,Blcap,Brs3,Bscl2,Bsx,C530008M17Rik,Cacfd1,Calb2,Calcr,Caly,Cand1,Canx,Carmil3,Caskin1,Cbarp,Cbln1,Cbln4,Ccdc160,Ccdc82,Cct8,Cd200,Cd59a,Cd83,Cd99l2,Cda,Celf6,Cep112,Cep170,Cers4,Cgref1,Chac1,Chic1,Chodl,Chrm5,Cib2,Cited1,Clcn5,Cntnap4,Col16a1,Col9a2,Comtd1,Copg1,Coprs,Cplane1,Cpne1,Cstf2,Ctps2,Ctxn2,Cul7,Cxxc4,Dcaf12l1,Dcun1d4,Ddc,Deup1,Dgkk,Dgkq,Disp2,Dlk1,Dmrtb1,Dnajc10,Dnajc12,Dpy19l4,Dpysl3,Dpysl5,Dusp28,Dync2h1,Dynll2,Dzip3,Ebf3,Ebf4,Ebpl,Ece2,Ecel1,Eef1g,Efcab1,Elac1,Emc9,Entpd6,Epb41l4b,Ergic3,Erich3,Erp29,Esr1,Evpl,F2rl2,Faf1,Fam173a,Fam199x,Farsb,Fbxo10,Fcrlb,Fhad1,Flywch1,Flywch2,Fndc3a,Foxr2,Foxred2,Frmpd3,Frs3,Fstl5,Fuca2,Fut4,Fxr1,Gaa,Gabrg1,Gabrq,Gal,Galr1,Gap43,Gck,Gdpd2,Ghrh,Gjd2,Glra1,Glra3,Gm1673,Gm18336,Gm45194,Gmps,Gnas,Gng4,Gnl3l,Gpld1,Gpr101,Gpr139,Gpr165,Gprasp1,Gprasp2,Gpx3,Grb10,Grid2,Grin2d,Grin3a,Grip2,Gstm6,Gsx1,H13,H2-Q2,Hacd3,Hap1,Hcrt,Hcrtr2,Hdac11,Hexim2,Heyl,Hmx2,Hmx3,Hpcal1,Hprt,Hs6st2,Hsdl1,Hsp90b1,Hspa13,Hspa5,Htr2c,Htr7,Hyou1,Ifitm10,Igsf1,Impact,Impad1,Inpp5f,Insl5,Insyn2b,Irs4,Iscu,Isoc1,Itfg2,Itih3,Izumo4,Kantr,Kcna3,Kcnip1,Kcnj5,Kif26b,Klhdc10,Klhl1,Klhl13,Klhl33,Kmt2a,Kyat1,L3mbtl1,Lbhd2,Ldlr,Lgals8,Lhfpl5,Lhx1,Lhx5,Lig1,Lrpap1,Lrrc75b,Ltbp3,Ly6h,Macf1,Maged2,Magee1,Magel2,Mboat7,Mcfd2,Mdn1,Meaf6,Megf6,Mesd,Mest,Mettl26,Micos13,Miga1,Minar1,Minar2,Mmel1,Mrap2,Mrnip,Mtch1,Mthfd2l,N4bp2,N4bp2l1,Nagk,Nap1l3,Nap1l5,Nbdy,Ndn,Nenf,Nfatc2,Ngb,Nkx2-1,Nnat,Nova1,Npas1,Npffr1,Nrip2,Nrsn2,Nts,Ntsr1,Nucb2,Nudt10,Nudt11,Nxph4,Nyap1,Nynrin,Ogfod1,Onecut3,Oprl1,Osbpl9,Otp,Pacc1,Paf1,Pafah1b3,Pak3,Pcbd1,Pcdh17,Pcdhgc4,Pcsk1n,Pcyox1,Pdxk,Peg10,Peg3,Pgap1,Pgm3,Pgr15l,Pgrmc1,Pgrmc2,Pigs,Pithd1,Pja1,Plagl1,Pld6,Plxna3,Pnck,Pnma2,Pnma3,Pnmal2,Podxl2,Poglut1,Polr2m,Ppp1r17,Ppp1r3f,Pqbp1,Prepl,Prkaca,Prkar1a,Prkra,Prlhr,Prlr,Prmt2,Prmt9,Proca1,Prph,Prr5,Prxl2b,Psma6,Psmd4,Ptpro,Pura,Qpct,Rab27a,Rab27b,Rab9b,Rabac1,Rac3,Rasgrp2,Rcan3,Rcn1,Rcn2,Rec8,Resp18,Rgs10,Rgs17,Rgs2,Rhbdd2,Rimklb,Rit2,Rlim,Rln1,Rnase6,Rnf128,Rnf227,Rnf25,Rp9,Rrad,Rragb,Rtbdn,Rtcb,Rtl5,Rwdd2a,Samd11,Samd14,Samd7,Scg2,Sclt1,Scn9a,Sdha,Selenoh,Sfrp5,Sfxn1,Sgsm1,Shd,Sim1,Slc18a2,Slc1a4,Slc35g2,Slc36a4,Slc39a6,Slc6a11,Slc9a6,Smim17,Smim18,Smim19,Sncg,Sod1,Sparc,Spint2,Sqstm1,Srp72,Ssr4,St8sia2,Stat5b,Stk32b,Stub1,Stx16,Stx3,Susd2,Sytl4,Tac2,Tacr3,Tasp1,Tcaf1,Tcea2,Tceal1,Tcerg1l,Tekt5,Tent5a,Terf2ip,Th,Timm22,Tm2d3,Tm9sf4,Tmc4,Tmed3,Tmem106c,Tmem114,Tmem130,Tmem132e,Tmem179,Tmem186,Tmem248,Tmem255a,Tmem26,Tmem43,Tmem74b,Tmem9,Tmem91,Tmie,Tmx4,Tnk2,Tnrc6a,Tox2,Trac,Traj20,Tram1l1,Tro,Trpv2,Tspyl2,Tsr2,Ttc3,Ttc39a,Tubg2,Txndc15,Ubap1l,Ubfd1,Ubr4,Ufsp1,Uhmk1,Unc119,Usp11,Usp29,Vangl2,Vapb,Vat1,Vat1l,Vwa5b1,Wdr6,Wnk3,Wnt2b,Wsb1,Zcchc12,Zdbf2,Zfp395,Zfp512,Zfp612,Zfp687,Zfp92,Zim1,Zkscan16,Znhit6,Zscan18,Zwint</t>
        </is>
      </c>
      <c r="M26" t="inlineStr">
        <is>
          <t>[(0, 28), (0, 29), (0, 37), (0, 71), (0, 74), (0, 83), (1, 28), (1, 29), (1, 37), (1, 71), (1, 74), (1, 83), (2, 28), (2, 29), (2, 37), (2, 71), (2, 74), (2, 83), (3, 28), (3, 29), (3, 37), (3, 71), (3, 74), (3, 83), (4, 28), (4, 29), (4, 37), (4, 71), (4, 74), (4, 83), (6, 28), (6, 29), (6, 31), (6, 37), (6, 71), (6, 74), (6, 83), (7, 28), (7, 29), (7, 37), (7, 71), (7, 74), (7, 83), (8, 28), (8, 29), (8, 37), (8, 71), (8, 74), (8, 83), (9, 28), (9, 29), (9, 37), (9, 71), (9, 74), (9, 83), (10, 28), (10, 29), (10, 37), (10, 71), (10, 74), (10, 83), (11, 28), (11, 29), (11, 37), (11, 71), (11, 74), (11, 83), (12, 28), (12, 29), (12, 37), (12, 71), (12, 74), (12, 83), (13, 28), (13, 29), (13, 37), (13, 71), (13, 74), (13, 83), (14, 28), (14, 29), (14, 71), (14, 74), (14, 83), (15, 28), (15, 29), (15, 71), (15, 74), (15, 83), (17, 28), (17, 29), (17, 37), (17, 71), (17, 74), (17, 83), (18, 28), (18, 29), (18, 37), (18, 71), (18, 74), (18, 83), (19, 28), (19, 29), (19, 37), (19, 71), (19, 74), (19, 83), (20, 28), (20, 29), (20, 37), (20, 71), (20, 74), (20, 83), (21, 28), (21, 29), (21, 37), (21, 71), (21, 74), (21, 83), (22, 28), (22, 29), (22, 37), (22, 71), (22, 74), (22, 83), (24, 28), (24, 29), (24, 37), (24, 71), (24, 74), (24, 83), (25, 28), (25, 29), (25, 37), (25, 71), (25, 74), (25, 83), (27, 28), (27, 29), (27, 37), (27, 71), (27, 74), (27, 83), (30, 28), (30, 29), (30, 37), (30, 71), (30, 74), (30, 83), (32, 28), (32, 29), (32, 37), (32, 71), (32, 74), (32, 83), (35, 28), (35, 29), (35, 37), (35, 71), (35, 74), (35, 83), (36, 28), (36, 29), (36, 37), (36, 71), (36, 74), (36, 83), (38, 28), (38, 29), (38, 37), (38, 71), (38, 74), (38, 83), (39, 28), (39, 29), (39, 37), (39, 71), (39, 74), (39, 83), (40, 28), (40, 29), (40, 31), (40, 37), (40, 71), (40, 74), (40, 83), (41, 28), (41, 71), (41, 74), (41, 83), (42, 28), (42, 29), (42, 37), (42, 71), (42, 74), (42, 83), (43, 28), (43, 29), (43, 37), (43, 71), (43, 74), (43, 83), (44, 28), (44, 29), (44, 37), (44, 71), (44, 74), (44, 83), (45, 28), (45, 29), (45, 37), (45, 71), (45, 74), (45, 83), (46, 28), (46, 29), (46, 37), (46, 71), (46, 74), (46, 83), (47, 28), (47, 29), (47, 37), (47, 71), (47, 74), (47, 83), (49, 28), (49, 29), (49, 37), (49, 71), (49, 74), (49, 83), (50, 28), (50, 29), (50, 37), (50, 71), (50, 74), (50, 83), (51, 28), (51, 29), (51, 37), (51, 71), (51, 74), (51, 83), (52, 28), (52, 29), (52, 37), (52, 71), (52, 74), (52, 83), (53, 28), (53, 29), (53, 37), (53, 71), (53, 74), (53, 83), (54, 28), (54, 29), (54, 37), (54, 71), (54, 74), (54, 83), (55, 28), (55, 29), (55, 37), (55, 71), (55, 74), (55, 83), (56, 28), (56, 29), (56, 37), (56, 71), (56, 74), (56, 83), (57, 28), (57, 29), (57, 31), (57, 37), (57, 71), (57, 74), (57, 83), (58, 28), (58, 29), (58, 37), (58, 71), (58, 74), (58, 83), (59, 28), (59, 29), (59, 37), (59, 71), (59, 74), (59, 83), (60, 28), (60, 29), (60, 37), (60, 71), (60, 74), (60, 83), (61, 28), (61, 29), (61, 37), (61, 71), (61, 74), (61, 83), (62, 28), (62, 29), (62, 71), (62, 74), (62, 83), (63, 28), (63, 29), (63, 37), (63, 71), (63, 74), (63, 83), (65, 28), (65, 29), (65, 37), (65, 71), (65, 74), (65, 83), (66, 28), (66, 29), (66, 37), (66, 71), (66, 74), (66, 83), (67, 28), (67, 29), (67, 37), (67, 71), (67, 74), (67, 83), (68, 28), (68, 29), (68, 37), (68, 71), (68, 74), (68, 83), (69, 28), (69, 29), (69, 37), (69, 71), (69, 74), (69, 83), (70, 28), (70, 29), (70, 37), (70, 71), (70, 74), (70, 83), (72, 28), (72, 29), (72, 37), (72, 71), (72, 74), (72, 83), (73, 28), (73, 29), (73, 37), (73, 71), (73, 74), (73, 83), (76, 28), (76, 29), (76, 37), (76, 71), (76, 74), (76, 83), (77, 28), (77, 29), (77, 37), (77, 71), (77, 74), (77, 83), (78, 28), (78, 37), (78, 71), (79, 28), (79, 29), (79, 37), (79, 71), (79, 74), (79, 83), (80, 28), (80, 29), (80, 31), (80, 37), (80, 71), (80, 74), (80, 83), (81, 28), (81, 29), (81, 37), (81, 71), (81, 74), (81, 83), (82, 28), (82, 29), (82, 37), (82, 71), (82, 74), (82, 83), (85, 28), (85, 29), (85, 37), (85, 71), (85, 74), (85, 83), (86, 28), (86, 29), (86, 37), (86, 71), (86, 74), (86, 83), (87, 28), (87, 29), (87, 37), (87, 71), (87, 74), (87, 83), (88, 28), (88, 29), (88, 37), (88, 71), (88, 74), (88, 83)]</t>
        </is>
      </c>
      <c r="N26" t="n">
        <v>544</v>
      </c>
      <c r="O26" t="n">
        <v>0.5</v>
      </c>
      <c r="P26" t="n">
        <v>0.9</v>
      </c>
      <c r="Q26" t="n">
        <v>3</v>
      </c>
      <c r="R26" t="n">
        <v>10000</v>
      </c>
      <c r="S26" t="inlineStr">
        <is>
          <t>14/03/2024, 15:23:20</t>
        </is>
      </c>
      <c r="T26" s="3">
        <f>hyperlink("https://spiral.technion.ac.il/results/MTAwMDA3Ng==/25/GOResultsPROCESS","link")</f>
        <v/>
      </c>
      <c r="U26" t="inlineStr">
        <is>
          <t>['GO:0007218:neuropeptide signaling pathway (qval4.32E-3)', 'GO:0007610:behavior (qval4.74E-1)', 'GO:0043949:regulation of cAMP-mediated signaling (qval3.49E-1)', 'GO:0015842:aminergic neurotransmitter loading into synaptic vesicle (qval2.83E-1)', 'GO:0019933:cAMP-mediated signaling (qval3.68E-1)', 'GO:0019935:cyclic-nucleotide-mediated signaling (qval3.28E-1)', 'GO:0021871:forebrain regionalization (qval3.96E-1)', 'GO:0019932:second-messenger-mediated signaling (qval5.68E-1)', 'GO:0007631:feeding behavior (qval5.26E-1)', 'GO:0015837:amine transport (qval5.43E-1)', 'GO:0071107:response to parathyroid hormone (qval4.94E-1)', 'GO:0001505:regulation of neurotransmitter levels (qval4.61E-1)', 'GO:0007626:locomotory behavior (qval5.02E-1)', 'GO:0050995:negative regulation of lipid catabolic process (qval5.97E-1)', 'GO:0051970:negative regulation of transmission of nerve impulse (qval6.21E-1)', 'GO:0000053:argininosuccinate metabolic process (qval6.79E-1)', 'GO:0021937:cerebellar Purkinje cell-granule cell precursor cell signaling involved in regulation of granule cell precursor cell proliferation (qval6.39E-1)', 'GO:0051480:regulation of cytosolic calcium ion concentration (qval7.43E-1)', 'GO:0007187:G protein-coupled receptor signaling pathway, coupled to cyclic nucleotide second messenger (qval7.17E-1)', 'GO:0051588:regulation of neurotransmitter transport (qval6.89E-1)', 'GO:0007188:adenylate cyclase-modulating G protein-coupled receptor signaling pathway (qval6.91E-1)']</t>
        </is>
      </c>
      <c r="V26" s="3">
        <f>hyperlink("https://spiral.technion.ac.il/results/MTAwMDA3Ng==/25/GOResultsFUNCTION","link")</f>
        <v/>
      </c>
      <c r="W26" t="inlineStr">
        <is>
          <t>['GO:0071855:neuropeptide receptor binding (qval1.07E-2)', 'GO:0008188:neuropeptide receptor activity (qval1.28E-1)', 'GO:0008528:G protein-coupled peptide receptor activity (qval1.25E-1)', 'GO:0001653:peptide receptor activity (qval1.35E-1)', 'GO:0015108:chloride transmembrane transporter activity (qval1.52E-1)', 'GO:0005254:chloride channel activity (qval2.41E-1)', 'GO:0016933:extracellularly glycine-gated ion channel activity (qval2.29E-1)', 'GO:0016934:extracellularly glycine-gated chloride channel activity (qval2E-1)', 'GO:0017046:peptide hormone binding (qval1.93E-1)', 'GO:0005230:extracellular ligand-gated ion channel activity (qval1.98E-1)', 'GO:0042165:neurotransmitter binding (qval2.01E-1)', 'GO:0030594:neurotransmitter receptor activity (qval2.01E-1)', 'GO:0005184:neuropeptide hormone activity (qval2.28E-1)', 'GO:0005253:anion channel activity (qval2.51E-1)', 'GO:0005237:inhibitory extracellular ligand-gated ion channel activity (qval2.71E-1)']</t>
        </is>
      </c>
      <c r="X26" s="3">
        <f>hyperlink("https://spiral.technion.ac.il/results/MTAwMDA3Ng==/25/GOResultsCOMPONENT","link")</f>
        <v/>
      </c>
      <c r="Y26" t="inlineStr">
        <is>
          <t>['GO:0043005:neuron projection (qval4.63E-6)', 'GO:0097458:neuron part (qval7.14E-6)', 'GO:0120025:plasma membrane bounded cell projection (qval5.25E-5)', 'GO:0044297:cell body (qval5.06E-4)', 'GO:0043025:neuronal cell body (qval1.45E-3)', 'GO:0012505:endomembrane system (qval3.98E-3)', 'GO:0098793:presynapse (qval3.83E-3)', 'GO:0042995:cell projection (qval5.54E-3)', 'GO:0005788:endoplasmic reticulum lumen (qval1.1E-2)', 'GO:0044456:synapse part (qval1.28E-2)', 'GO:0043679:axon terminus (qval1.31E-2)', 'GO:0005790:smooth endoplasmic reticulum (qval1.28E-2)', 'GO:0034663:endoplasmic reticulum chaperone complex (qval2.11E-2)', 'GO:0120038:plasma membrane bounded cell projection part (qval4.23E-2)', 'GO:0044463:cell projection part (qval3.95E-2)', 'GO:0044306:neuron projection terminus (qval4.53E-2)', 'GO:0098982:GABA-ergic synapse (qval4.84E-2)', 'GO:0043195:terminal bouton (qval6.01E-2)', 'GO:0032585:multivesicular body membrane (qval6.2E-2)', 'GO:0005783:endoplasmic reticulum (qval6.5E-2)']</t>
        </is>
      </c>
    </row>
    <row r="27">
      <c r="A27" s="1" t="n">
        <v>26</v>
      </c>
      <c r="B27" t="n">
        <v>18351</v>
      </c>
      <c r="C27" t="n">
        <v>5043</v>
      </c>
      <c r="D27" t="n">
        <v>89</v>
      </c>
      <c r="E27" t="n">
        <v>7832</v>
      </c>
      <c r="F27" t="n">
        <v>395</v>
      </c>
      <c r="G27" t="n">
        <v>3187</v>
      </c>
      <c r="H27" t="n">
        <v>52</v>
      </c>
      <c r="I27" t="n">
        <v>217</v>
      </c>
      <c r="J27" s="2" t="n">
        <v>-1222</v>
      </c>
      <c r="K27" t="n">
        <v>0.423</v>
      </c>
      <c r="L27" t="inlineStr">
        <is>
          <t>1190005I06Rik,2310022B05Rik,AW549877,Abat,Abcb1a,Abhd3,Abhd4,Acaa2,Acadl,Acadm,Acot11,Acsbg1,Adam12,Adgre5,Adgrf5,Adgrg1,Afap1l2,Agtrap,Aldh1a1,Aldh1l1,Aldh6a1,Aldoc,Amotl2,Ankrd13a,Apoe,Appl2,Arhgap29,Arhgap5,Arhgef26,Arhgef40,As3mt,Asrgl1,Atf7,Atp11c,Atp1a2,Atp6v0e,Axl,Bcan,Bcar3,Bmf,Bmpr1a,Bmpr1b,Btd,Btg1,C1qb,C1qc,Capn2,Castor1,Cavin3,Cbs,Ccar1,Ccdc141,Ccdc190,Cd2ap,Cd63,Cd81,Cdc42ep4,Cdk4,Cecr2,Cldn10,Cldn19,Cldn5,Clk1,Cnn2,Cnn3,Col11a2,Col4a6,Col9a3,Copz1,Cox7a2l,Crlf3,Csf1r,Cst3,Ctdsp2,Ctnna1,Ctsa,Ctsl,Ctso,Cuedc1,Cxcl16,Cyba,Cyp2d22,Cyp2j6,Cyp2j9,Cyyr1,D8Ertd738e,Dazap2,Dbi,Dcxr,Ddhd1,Ddit4,Dhrs4,Dock1,Dock6,Ech1,Eci1,Eci2,Edn1,Ednrb,Eef1a1,Eef1d,Eif4ebp2,Eng,Ep400,Epb41l5,Eva1a,Exosc5,F3,Fabp5,Fabp7,Fads2,Fam181b,Fasn,Fat1,Fblim1,Fbxo2,Fcgr3,Fgf1,Fgfr1,Fgfrl1,Fkbp10,Flt1,Fmnl3,Foxo1,Frmd4b,Fundc2,Fxyd1,Gadd45g,Galnt1,Gfap,Ggh,Ggnbp1,Ggt5,Git2,Gja1,Gli3,Gm2a,Gm973,Gna13,Gnai2,Gpam,Gramd3,Gstk1,Gstm1,Gstm2,Gstm5,H1f0,H3f3b,Hbp1,Higd1b,Hip1,Hist1h1c,Hist1h2bc,Hmg20b,Hmgb1,Hopx,Hsd17b11,Hspb6,Id3,Id4,Idh2,Ifitm3,Ift27,Igfbp5,Il15,Il18,Il6st,Ilk,Irf3,Itgb1,Itgb5,Itih5,Itm2a,Itpr2,Itprid2,Kat6a,Kdr,Kif1c,Klhl20,Kmt2c,Kmt5c,Lama2,Lats1,Lcat,Lgi4,Lgmn,Lhfpl2,Lima1,Limd1,Lman2,Lmf2,Lonrf3,Lrrc2,Ly86,Macf1,Mad2l2,Magt1,Mboat2,Mcl1,Med12,Mid1ip1,Mif4gd,Mlc1,Msi1,Mt1,Mt2,Mt3,Myo10,Myo6,Naaa,Nadk,Nadk2,Naga,Ndrg2,Ndufa2,Necap2,Nfe2l2,Nos3,Notch1,Npc2,Nt5c3b,Ntsr2,Nxn,Oat,Olfml1,Orai1,Ost4,P3h4,P4hb,Padi2,Paqr8,Parp12,Parp14,Parvb,Pax6,Pbxip1,Pcbp2,Pdgfa,Pdlim5,Pdxdc1,Pex2,Phka1,Phkg1,Phyhd1,Pigp,Pigv,Pik3cg,Pla2g4b,Pla2g7,Plcd4,Plekho2,Plgrkt,Plpp3,Pltp,Plxnb1,Pnpla2,Pnrc2,Pon2,Ppie,Ppp1r3c,Prdx6,Prex2,Prxl2a,Psmb8,Ptgr2,Pttg1ip,Pygb,Rab13,Rapgef3,Rasa1,Rasip1,Rbbp9,Rbl2,Rbm4b,Rbms2,Retsat,Rftn2,Rgcc,Rida,Rif1,Rin2,Romo1,Rrbp1,Rrp8,Ryk,S100a1,S100a16,S1pr1,Sash1,Scaf11,Scd2,Sdc4,Sdsl,Selenbp1,Selenof,Selenop,Sema6d,Sept2,Serpine2,Serpinf1,Sft2d2,Sfxn5,Sipa1,Sirt2,Slc14a1,Slc39a12,Slc41a1,Slc4a4,Slc6a11,Slc9a3r1,Slc9a3r2,Slco1a4,Smad5,Smc1a,Smdt1,Smo,Smoc1,Smox,Smpdl3a,Snx29,Snx5,Socs4,Sod1,Sod3,Soga1,Son,Sox9,Sparc,Sparcl1,Specc1l,Srgn,Srsf6,St3gal4,St3gal6,St6gal1,Stag2,Stat3,Steap3,Ston2,Stox2,Syf2,Syngr2,Tagln2,Tap1,Tbc1d16,Tcn2,Tead1,Thsd1,Timm17b,Timp4,Tjp1,Tmbim6,Tmem100,Tmem123,Tmem176a,Tmem176b,Tmem198b,Tmem229a,Tmem45a,Tmem47,Tmem80,Tmtc2,Tnc,Tnfrsf1a,Tnfsf12,Tns1,Tns2,Tns3,Tob2,Tor1aip1,Tpmt,Tprkb,Tril,Trp53bp2,Tsc22d4,Ttc28,Ttpa,Tvp23b,Txndc5,Ubxn1,Usp40,Vamp8,Vasp,Vezf1,Vgll4,Vim,Vps26c,Wasf2,Wasf3,Wfdc1,Wwtr1,Zcchc24,Zeb1,Zfhx3,Zfyve21</t>
        </is>
      </c>
      <c r="M27" t="inlineStr">
        <is>
          <t>[(5, 34), (6, 11), (6, 12), (6, 16), (6, 34), (6, 36), (6, 75), (9, 11), (9, 12), (9, 16), (9, 34), (9, 36), (9, 55), (9, 75), (10, 11), (10, 12), (10, 16), (10, 34), (10, 36), (10, 75), (18, 34), (19, 11), (19, 12), (19, 16), (19, 34), (21, 11), (21, 12), (21, 16), (21, 34), (21, 36), (21, 55), (21, 75), (25, 12), (25, 16), (25, 34), (30, 11), (30, 12), (30, 16), (30, 34), (30, 36), (30, 55), (30, 75), (31, 34), (32, 12), (32, 34), (35, 11), (35, 12), (35, 16), (35, 34), (35, 36), (35, 55), (35, 75), (37, 34), (38, 11), (38, 12), (38, 16), (38, 34), (38, 36), (38, 55), (38, 75), (39, 11), (39, 12), (39, 16), (39, 34), (39, 36), (39, 55), (39, 75), (40, 11), (40, 12), (40, 16), (40, 34), (40, 36), (40, 55), (40, 75), (42, 11), (42, 12), (42, 16), (42, 34), (42, 36), (42, 55), (42, 75), (43, 11), (43, 12), (43, 16), (43, 34), (43, 36), (43, 55), (43, 75), (46, 11), (46, 12), (46, 16), (46, 34), (46, 36), (46, 55), (46, 75), (51, 11), (51, 12), (51, 16), (51, 34), (51, 36), (51, 55), (51, 75), (52, 11), (52, 12), (52, 16), (52, 34), (52, 36), (52, 75), (56, 11), (56, 12), (56, 16), (56, 34), (56, 55), (57, 11), (57, 12), (57, 16), (57, 34), (57, 36), (57, 55), (57, 75), (58, 11), (58, 12), (58, 16), (58, 34), (58, 36), (58, 55), (58, 75), (59, 12), (59, 34), (60, 12), (60, 16), (60, 34), (62, 11), (62, 12), (62, 16), (62, 34), (62, 36), (62, 55), (62, 75), (63, 12), (63, 16), (63, 34), (63, 36), (63, 75), (65, 12), (65, 34), (67, 11), (67, 12), (67, 16), (67, 34), (67, 36), (67, 55), (67, 75), (68, 12), (68, 34), (69, 11), (69, 12), (69, 16), (69, 34), (69, 36), (69, 55), (69, 75), (72, 34), (73, 11), (73, 12), (73, 16), (73, 34), (73, 36), (73, 55), (73, 75), (74, 34), (76, 12), (76, 16), (76, 34), (76, 36), (76, 75), (77, 12), (77, 34), (80, 11), (80, 12), (80, 16), (80, 34), (80, 36), (80, 55), (80, 75), (81, 11), (81, 12), (81, 16), (81, 34), (81, 36), (81, 75), (82, 11), (82, 12), (82, 16), (82, 34), (82, 36), (82, 55), (82, 75), (83, 34), (84, 12), (84, 34), (85, 12), (85, 34), (86, 11), (86, 12), (86, 16), (86, 34), (86, 36), (86, 55), (86, 75), (87, 11), (87, 12), (87, 16), (87, 34), (87, 36), (87, 55), (87, 75)]</t>
        </is>
      </c>
      <c r="N27" t="n">
        <v>130</v>
      </c>
      <c r="O27" t="n">
        <v>0.5</v>
      </c>
      <c r="P27" t="n">
        <v>0.9</v>
      </c>
      <c r="Q27" t="n">
        <v>3</v>
      </c>
      <c r="R27" t="n">
        <v>10000</v>
      </c>
      <c r="S27" t="inlineStr">
        <is>
          <t>15/03/2024, 15:41:13</t>
        </is>
      </c>
      <c r="T27" s="3">
        <f>hyperlink("https://spiral.technion.ac.il/results/MTAwMDA3Ng==/26/GOResultsPROCESS","link")</f>
        <v/>
      </c>
      <c r="U27" t="inlineStr">
        <is>
          <t>['GO:0030334:regulation of cell migration (qval5.14E-11)', 'GO:2000145:regulation of cell motility (qval6.51E-11)', 'GO:0051270:regulation of cellular component movement (qval5.06E-11)', 'GO:0040012:regulation of locomotion (qval9.93E-11)', 'GO:0042127:regulation of cell proliferation (qval1.27E-9)', 'GO:0050793:regulation of developmental process (qval1.69E-9)', 'GO:0051239:regulation of multicellular organismal process (qval3.46E-9)', 'GO:0044255:cellular lipid metabolic process (qval1.52E-8)', 'GO:0006629:lipid metabolic process (qval2.11E-8)', 'GO:0022603:regulation of anatomical structure morphogenesis (qval3.68E-8)', 'GO:0051240:positive regulation of multicellular organismal process (qval1.11E-7)', 'GO:0030335:positive regulation of cell migration (qval2.95E-7)', 'GO:1904018:positive regulation of vasculature development (qval3.51E-7)', 'GO:2000147:positive regulation of cell motility (qval6.83E-7)', 'GO:0032879:regulation of localization (qval1.39E-6)', 'GO:0051272:positive regulation of cellular component movement (qval1.54E-6)', 'GO:0051094:positive regulation of developmental process (qval1.8E-6)', 'GO:0040017:positive regulation of locomotion (qval2.32E-6)', 'GO:0042221:response to chemical (qval3.16E-6)', 'GO:0048518:positive regulation of biological process (qval3.76E-6)', 'GO:0045766:positive regulation of angiogenesis (qval7.32E-6)', 'GO:0098754:detoxification (qval8.17E-6)', 'GO:2000026:regulation of multicellular organismal development (qval8.14E-6)', 'GO:0045595:regulation of cell differentiation (qval1.03E-5)', 'GO:0009987:cellular process (qval1.03E-5)', 'GO:0008284:positive regulation of cell proliferation (qval1.04E-5)', 'GO:0016042:lipid catabolic process (qval1.04E-5)', 'GO:0065008:regulation of biological quality (qval1.22E-5)', 'GO:0010941:regulation of cell death (qval1.21E-5)', 'GO:0032101:regulation of response to external stimulus (qval1.2E-5)', 'GO:1901342:regulation of vasculature development (qval1.17E-5)', 'GO:0008285:negative regulation of cell proliferation (qval1.19E-5)', 'GO:0048523:negative regulation of cellular process (qval1.58E-5)', 'GO:0009719:response to endogenous stimulus (qval1.54E-5)', 'GO:0045765:regulation of angiogenesis (qval1.97E-5)', 'GO:0048519:negative regulation of biological process (qval2.24E-5)', 'GO:0019752:carboxylic acid metabolic process (qval2.36E-5)', 'GO:0010033:response to organic substance (qval2.33E-5)', 'GO:0032502:developmental process (qval2.4E-5)', 'GO:0070887:cellular response to chemical stimulus (qval2.55E-5)', 'GO:0051093:negative regulation of developmental process (qval4.9E-5)', 'GO:0032787:monocarboxylic acid metabolic process (qval5.12E-5)', 'GO:0071310:cellular response to organic substance (qval7.43E-5)', 'GO:0006082:organic acid metabolic process (qval7.36E-5)', 'GO:0050896:response to stimulus (qval7.58E-5)', 'GO:0043436:oxoacid metabolic process (qval8.43E-5)', 'GO:0044281:small molecule metabolic process (qval9.55E-5)', 'GO:0045596:negative regulation of cell differentiation (qval9.65E-5)', 'GO:0046688:response to copper ion (qval9.84E-5)', 'GO:0051241:negative regulation of multicellular organismal process (qval9.77E-5)', 'GO:0001525:angiogenesis (qval1.22E-4)', 'GO:0043067:regulation of programmed cell death (qval1.21E-4)', 'GO:0044242:cellular lipid catabolic process (qval1.44E-4)', 'GO:0010464:regulation of mesenchymal cell proliferation (qval1.44E-4)', 'GO:0014910:regulation of smooth muscle cell migration (qval1.46E-4)', 'GO:0042981:regulation of apoptotic process (qval1.47E-4)', 'GO:0048522:positive regulation of cellular process (qval1.56E-4)', 'GO:0010632:regulation of epithelial cell migration (qval2.14E-4)', 'GO:0006631:fatty acid metabolic process (qval2.27E-4)', 'GO:2000146:negative regulation of cell motility (qval2.3E-4)', 'GO:0040013:negative regulation of locomotion (qval2.58E-4)', 'GO:0002053:positive regulation of mesenchymal cell proliferation (qval2.9E-4)', 'GO:0048583:regulation of response to stimulus (qval2.88E-4)', 'GO:0045667:regulation of osteoblast differentiation (qval2.99E-4)', 'GO:0050678:regulation of epithelial cell proliferation (qval3.34E-4)', 'GO:0030278:regulation of ossification (qval3.66E-4)', 'GO:0051271:negative regulation of cellular component movement (qval3.66E-4)', 'GO:0045597:positive regulation of cell differentiation (qval3.71E-4)', 'GO:0030336:negative regulation of cell migration (qval3.88E-4)', 'GO:0051128:regulation of cellular component organization (qval4.09E-4)', 'GO:0010647:positive regulation of cell communication (qval5.38E-4)', 'GO:0023056:positive regulation of signaling (qval6.25E-4)', 'GO:0071495:cellular response to endogenous stimulus (qval6.22E-4)', 'GO:0050790:regulation of catalytic activity (qval8.39E-4)', 'GO:0043085:positive regulation of catalytic activity (qval8.8E-4)', 'GO:0048869:cellular developmental process (qval1.11E-3)', 'GO:0016477:cell migration (qval1.28E-3)', 'GO:0040011:locomotion (qval1.31E-3)', 'GO:0060548:negative regulation of cell death (qval1.33E-3)', 'GO:1901700:response to oxygen-containing compound (qval1.36E-3)', 'GO:0048584:positive regulation of response to stimulus (qval1.52E-3)', 'GO:0009653:anatomical structure morphogenesis (qval1.57E-3)', 'GO:0070482:response to oxygen levels (qval1.64E-3)', 'GO:0048646:anatomical structure formation involved in morphogenesis (qval1.68E-3)', 'GO:0001666:response to hypoxia (qval1.84E-3)', 'GO:0030155:regulation of cell adhesion (qval1.95E-3)', 'GO:0030154:cell differentiation (qval2.06E-3)', 'GO:0010594:regulation of endothelial cell migration (qval2.13E-3)', 'GO:0043066:negative regulation of apoptotic process (qval2.4E-3)', 'GO:0042325:regulation of phosphorylation (qval2.59E-3)', 'GO:0036293:response to decreased oxygen levels (qval2.56E-3)', 'GO:0007166:cell surface receptor signaling pathway (qval2.65E-3)', 'GO:0046486:glycerolipid metabolic process (qval2.66E-3)', 'GO:0009056:catabolic process (qval2.7E-3)', 'GO:0045937:positive regulation of phosphate metabolic process (qval2.72E-3)', 'GO:0010562:positive regulation of phosphorus metabolic process (qval2.69E-3)', 'GO:0051897:positive regulation of protein kinase B signaling (qval2.75E-3)', 'GO:0014912:negative regulation of smooth muscle cell migration (qval2.79E-3)', 'GO:0070848:response to growth factor (qval2.94E-3)', 'GO:0042592:homeostatic process (qval3.06E-3)', 'GO:0065007:biological regulation (qval3.11E-3)', 'GO:0048514:blood vessel morphogenesis (qval3.14E-3)', 'GO:0048856:anatomical structure development (qval3.13E-3)', 'GO:0048870:cell motility (qval3.13E-3)', 'GO:0051716:cellular response to stimulus (qval3.19E-3)', 'GO:1990748:cellular detoxification (qval3.25E-3)', 'GO:0009892:negative regulation of metabolic process (qval3.36E-3)', 'GO:0043069:negative regulation of programmed cell death (qval3.42E-3)', 'GO:0045601:regulation of endothelial cell differentiation (qval3.43E-3)', 'GO:0035239:tube morphogenesis (qval3.41E-3)', 'GO:0030856:regulation of epithelial cell differentiation (qval3.53E-3)', 'GO:0071363:cellular response to growth factor stimulus (qval3.8E-3)', 'GO:0009967:positive regulation of signal transduction (qval3.78E-3)', 'GO:0044248:cellular catabolic process (qval3.91E-3)', 'GO:0006650:glycerophospholipid metabolic process (qval3.89E-3)', 'GO:0010634:positive regulation of epithelial cell migration (qval3.9E-3)', 'GO:0060284:regulation of cell development (qval4.12E-3)', 'GO:0001934:positive regulation of protein phosphorylation (qval4.2E-3)', 'GO:0016043:cellular component organization (qval4.19E-3)', 'GO:0045603:positive regulation of endothelial cell differentiation (qval4.45E-3)', 'GO:0023051:regulation of signaling (qval4.45E-3)', 'GO:0001667:ameboidal-type cell migration (qval4.52E-3)', 'GO:0061041:regulation of wound healing (qval4.53E-3)', 'GO:0042327:positive regulation of phosphorylation (qval4.58E-3)', 'GO:0065009:regulation of molecular function (qval4.69E-3)', 'GO:0007167:enzyme linked receptor protein signaling pathway (qval4.76E-3)', 'GO:0009628:response to abiotic stimulus (qval4.83E-3)', 'GO:0002064:epithelial cell development (qval4.8E-3)', 'GO:0032102:negative regulation of response to external stimulus (qval4.95E-3)', 'GO:0006741:NADP biosynthetic process (qval4.98E-3)', 'GO:0006801:superoxide metabolic process (qval4.99E-3)', 'GO:0010942:positive regulation of cell death (qval5.06E-3)', 'GO:0006928:movement of cell or subcellular component (qval5.04E-3)', 'GO:0048339:paraxial mesoderm development (qval5.09E-3)', 'GO:0003203:endocardial cushion morphogenesis (qval5.27E-3)', 'GO:0010646:regulation of cell communication (qval5.58E-3)', 'GO:0051050:positive regulation of transport (qval5.58E-3)', 'GO:0030858:positive regulation of epithelial cell differentiation (qval5.55E-3)', 'GO:0009893:positive regulation of metabolic process (qval5.57E-3)', 'GO:0014070:response to organic cyclic compound (qval6.4E-3)', 'GO:0048708:astrocyte differentiation (qval6.61E-3)', 'GO:0044093:positive regulation of molecular function (qval6.82E-3)', 'GO:0071840:cellular component organization or biogenesis (qval7.1E-3)', 'GO:0098869:cellular oxidant detoxification (qval7.32E-3)', 'GO:0048660:regulation of smooth muscle cell proliferation (qval7.42E-3)', 'GO:0001932:regulation of protein phosphorylation (qval7.56E-3)', 'GO:0097164:ammonium ion metabolic process (qval7.79E-3)', 'GO:0008152:metabolic process (qval7.82E-3)', 'GO:0050680:negative regulation of epithelial cell proliferation (qval7.83E-3)', 'GO:0051246:regulation of protein metabolic process (qval7.82E-3)', 'GO:0019220:regulation of phosphate metabolic process (qval7.82E-3)', 'GO:0009966:regulation of signal transduction (qval7.86E-3)', 'GO:2001026:regulation of endothelial cell chemotaxis (qval7.85E-3)', 'GO:0051174:regulation of phosphorus metabolic process (qval7.8E-3)', 'GO:0006575:cellular modified amino acid metabolic process (qval8.36E-3)', 'GO:1901701:cellular response to oxygen-containing compound (qval8.82E-3)', 'GO:0008360:regulation of cell shape (qval9.09E-3)', 'GO:0010595:positive regulation of endothelial cell migration (qval9.19E-3)', 'GO:0048585:negative regulation of response to stimulus (qval9.23E-3)', 'GO:0050768:negative regulation of neurogenesis (qval9.55E-3)', 'GO:0046322:negative regulation of fatty acid oxidation (qval9.65E-3)', 'GO:2000177:regulation of neural precursor cell proliferation (qval9.72E-3)', 'GO:0032970:regulation of actin filament-based process (qval1.05E-2)', 'GO:0002009:morphogenesis of an epithelium (qval1.05E-2)', 'GO:0046470:phosphatidylcholine metabolic process (qval1.14E-2)', 'GO:0043902:positive regulation of multi-organism process (qval1.19E-2)', 'GO:0006950:response to stress (qval1.18E-2)', 'GO:1901698:response to nitrogen compound (qval1.22E-2)', 'GO:0016054:organic acid catabolic process (qval1.24E-2)', 'GO:0046395:carboxylic acid catabolic process (qval1.23E-2)', 'GO:0010712:regulation of collagen metabolic process (qval1.25E-2)', 'GO:0030036:actin cytoskeleton organization (qval1.28E-2)', 'GO:0071280:cellular response to copper ion (qval1.27E-2)', 'GO:0007263:nitric oxide mediated signal transduction (qval1.27E-2)', 'GO:0043491:protein kinase B signaling (qval1.28E-2)', 'GO:0006644:phospholipid metabolic process (qval1.31E-2)', 'GO:0019222:regulation of metabolic process (qval1.39E-2)', 'GO:0062012:regulation of small molecule metabolic process (qval1.39E-2)', 'GO:0010243:response to organonitrogen compound (qval1.41E-2)', 'GO:0080134:regulation of response to stress (qval1.45E-2)', 'GO:0001936:regulation of endothelial cell proliferation (qval1.44E-2)', 'GO:0051247:positive regulation of protein metabolic process (qval1.44E-2)', 'GO:0030178:negative regulation of Wnt signaling pathway (qval1.56E-2)', 'GO:0051896:regulation of protein kinase B signaling (qval1.55E-2)', 'GO:0010721:negative regulation of cell development (qval1.55E-2)', 'GO:0044237:cellular metabolic process (qval1.56E-2)', 'GO:0110110:positive regulation of animal organ morphogenesis (qval1.63E-2)', 'GO:1902533:positive regulation of intracellular signal transduction (qval1.66E-2)', 'GO:1902531:regulation of intracellular signal transduction (qval1.66E-2)', 'GO:0060837:blood vessel endothelial cell differentiation (qval1.65E-2)', 'GO:0086100:endothelin receptor signaling pathway (qval1.64E-2)', 'GO:0010273:detoxification of copper ion (qval1.63E-2)', 'GO:0048729:tissue morphogenesis (qval1.74E-2)', 'GO:0045661:regulation of myoblast differentiation (qval1.77E-2)', 'GO:0072132:mesenchyme morphogenesis (qval1.82E-2)', 'GO:0019216:regulation of lipid metabolic process (qval1.84E-2)', 'GO:0048568:embryonic organ development (qval1.84E-2)', 'GO:0048513:animal organ development (qval1.84E-2)', 'GO:0050920:regulation of chemotaxis (qval1.85E-2)', 'GO:0032268:regulation of cellular protein metabolic process (qval1.88E-2)', 'GO:2000047:regulation of cell-cell adhesion mediated by cadherin (qval2.02E-2)', 'GO:0001649:osteoblast differentiation (qval2.05E-2)', 'GO:0014066:regulation of phosphatidylinositol 3-kinase signaling (qval2.08E-2)', 'GO:0030100:regulation of endocytosis (qval2.08E-2)', 'GO:2000178:negative regulation of neural precursor cell proliferation (qval2.08E-2)', 'GO:0022612:gland morphogenesis (qval2.07E-2)', 'GO:0006112:energy reserve metabolic process (qval2.07E-2)', 'GO:0048592:eye morphogenesis (qval2.06E-2)', 'GO:0051961:negative regulation of nervous system development (qval2.07E-2)', 'GO:0060429:epithelium development (qval2.13E-2)', 'GO:0001570:vasculogenesis (qval2.15E-2)', 'GO:1903672:positive regulation of sprouting angiogenesis (qval2.18E-2)', 'GO:0032270:positive regulation of cellular protein metabolic process (qval2.18E-2)', 'GO:0001837:epithelial to mesenchymal transition (qval2.23E-2)', 'GO:0048762:mesenchymal cell differentiation (qval2.31E-2)', 'GO:0031399:regulation of protein modification process (qval2.34E-2)', 'GO:0060560:developmental growth involved in morphogenesis (qval2.36E-2)', 'GO:0030029:actin filament-based process (qval2.39E-2)', 'GO:0001937:negative regulation of endothelial cell proliferation (qval2.41E-2)', 'GO:0021782:glial cell development (qval2.41E-2)', 'GO:0045793:positive regulation of cell size (qval2.41E-2)', 'GO:1905902:regulation of mesoderm formation (qval2.43E-2)', 'GO:1905770:regulation of mesodermal cell differentiation (qval2.42E-2)', 'GO:0072329:monocarboxylic acid catabolic process (qval2.56E-2)', 'GO:1903034:regulation of response to wounding (qval2.56E-2)', 'GO:0014911:positive regulation of smooth muscle cell migration (qval2.6E-2)', 'GO:0045662:negative regulation of myoblast differentiation (qval2.67E-2)', 'GO:0090066:regulation of anatomical structure size (qval2.66E-2)', 'GO:0071704:organic substance metabolic process (qval2.66E-2)', 'GO:0062014:negative regulation of small molecule metabolic process (qval2.68E-2)', 'GO:0046427:positive regulation of JAK-STAT cascade (qval2.79E-2)', 'GO:0009894:regulation of catabolic process (qval2.9E-2)', 'GO:0106118:regulation of sterol biosynthetic process (qval2.94E-2)', 'GO:0045540:regulation of cholesterol biosynthetic process (qval2.92E-2)', 'GO:0048878:chemical homeostasis (qval2.95E-2)', 'GO:0090090:negative regulation of canonical Wnt signaling pathway (qval3.01E-2)', 'GO:0030324:lung development (qval3.01E-2)', 'GO:0050794:regulation of cellular process (qval3E-2)', 'GO:2000027:regulation of animal organ morphogenesis (qval3.08E-2)', 'GO:0035556:intracellular signal transduction (qval3.08E-2)', 'GO:0021543:pallium development (qval3.1E-2)', 'GO:1990963:establishment of blood-retinal barrier (qval3.09E-2)', 'GO:0014805:smooth muscle adaptation (qval3.08E-2)', 'GO:0048378:regulation of lateral mesodermal cell fate specification (qval3.06E-2)', 'GO:0032965:regulation of collagen biosynthetic process (qval3.13E-2)', 'GO:0071417:cellular response to organonitrogen compound (qval3.16E-2)', 'GO:0043065:positive regulation of apoptotic process (qval3.16E-2)', 'GO:0040007:growth (qval3.15E-2)', 'GO:0008610:lipid biosynthetic process (qval3.23E-2)', 'GO:0032956:regulation of actin cytoskeleton organization (qval3.33E-2)', 'GO:1901564:organonitrogen compound metabolic process (qval3.33E-2)', 'GO:2000048:negative regulation of cell-cell adhesion mediated by cadherin (qval3.37E-2)', 'GO:0003330:regulation of extracellular matrix constituent secretion (qval3.35E-2)', 'GO:0061687:detoxification of inorganic compound (qval3.34E-2)', 'GO:0019827:stem cell population maintenance (qval3.36E-2)', 'GO:0046890:regulation of lipid biosynthetic process (qval3.37E-2)', 'GO:0006954:inflammatory response (qval3.36E-2)', 'GO:0043068:positive regulation of programmed cell death (qval3.42E-2)', 'GO:0050789:regulation of biological process (qval3.42E-2)', 'GO:1904894:positive regulation of STAT cascade (qval3.43E-2)', 'GO:0031323:regulation of cellular metabolic process (qval3.42E-2)', 'GO:0050767:regulation of neurogenesis (qval3.46E-2)', 'GO:0051049:regulation of transport (qval3.47E-2)', 'GO:0060485:mesenchyme development (qval3.66E-2)', 'GO:0090181:regulation of cholesterol metabolic process (qval3.67E-2)', 'GO:0032103:positive regulation of response to external stimulus (qval3.68E-2)', 'GO:0098727:maintenance of cell number (qval3.85E-2)', 'GO:0031325:positive regulation of cellular metabolic process (qval3.88E-2)', 'GO:0035329:hippo signaling (qval4E-2)', 'GO:0010544:negative regulation of platelet activation (qval3.98E-2)', 'GO:0045668:negative regulation of osteoblast differentiation (qval3.99E-2)', 'GO:0006073:cellular glucan metabolic process (qval3.98E-2)', 'GO:0005977:glycogen metabolic process (qval3.96E-2)', 'GO:0044042:glucan metabolic process (qval3.95E-2)', 'GO:0031401:positive regulation of protein modification process (qval3.97E-2)', 'GO:0070167:regulation of biomineral tissue development (qval4.08E-2)', 'GO:0010507:negative regulation of autophagy (qval4.13E-2)', 'GO:0051186:cofactor metabolic process (qval4.43E-2)', 'GO:0090596:sensory organ morphogenesis (qval4.48E-2)', 'GO:1901201:regulation of extracellular matrix assembly (qval4.47E-2)', 'GO:0019430:removal of superoxide radicals (qval4.45E-2)', 'GO:0048589:developmental growth (qval4.58E-2)', 'GO:2000249:regulation of actin cytoskeleton reorganization (qval4.58E-2)', 'GO:1901575:organic substance catabolic process (qval4.62E-2)', 'GO:0034369:plasma lipoprotein particle remodeling (qval4.64E-2)', 'GO:0034368:protein-lipid complex remodeling (qval4.62E-2)', 'GO:0010810:regulation of cell-substrate adhesion (qval4.66E-2)', 'GO:0042531:positive regulation of tyrosine phosphorylation of STAT protein (qval4.66E-2)', 'GO:0045669:positive regulation of osteoblast differentiation (qval4.71E-2)', 'GO:0031324:negative regulation of cellular metabolic process (qval4.79E-2)', 'GO:0051173:positive regulation of nitrogen compound metabolic process (qval4.87E-2)', 'GO:1903670:regulation of sprouting angiogenesis (qval5.08E-2)', 'GO:1904707:positive regulation of vascular smooth muscle cell proliferation (qval5.07E-2)', 'GO:0009891:positive regulation of biosynthetic process (qval5.11E-2)', 'GO:0051216:cartilage development (qval5.12E-2)', 'GO:1901888:regulation of cell junction assembly (qval5.1E-2)', 'GO:0045833:negative regulation of lipid metabolic process (qval5.08E-2)', 'GO:0044282:small molecule catabolic process (qval5.12E-2)']</t>
        </is>
      </c>
      <c r="V27" s="3">
        <f>hyperlink("https://spiral.technion.ac.il/results/MTAwMDA3Ng==/26/GOResultsFUNCTION","link")</f>
        <v/>
      </c>
      <c r="W27" t="inlineStr">
        <is>
          <t>['GO:0005515:protein binding (qval2.38E-6)', 'GO:0042802:identical protein binding (qval4.24E-3)', 'GO:0008013:beta-catenin binding (qval7.06E-3)', 'GO:1901681:sulfur compound binding (qval1.11E-2)', 'GO:0048037:cofactor binding (qval1.2E-2)', 'GO:0019199:transmembrane receptor protein kinase activity (qval2.7E-2)', 'GO:0016491:oxidoreductase activity (qval2.73E-2)', 'GO:0004620:phospholipase activity (qval6.1E-2)', 'GO:0050662:coenzyme binding (qval6.83E-2)', 'GO:0000062:fatty-acyl-CoA binding (qval7E-2)', 'GO:0004623:phospholipase A2 activity (qval7.81E-2)', 'GO:0016298:lipase activity (qval7.18E-2)', 'GO:0044877:protein-containing complex binding (qval1.28E-1)', 'GO:0005488:binding (qval1.39E-1)', 'GO:0017124:SH3 domain binding (qval1.58E-1)', 'GO:0033218:amide binding (qval1.64E-1)', 'GO:1901567:fatty acid derivative binding (qval1.69E-1)', 'GO:0008242:omega peptidase activity (qval2.05E-1)', 'GO:0072341:modified amino acid binding (qval2.18E-1)']</t>
        </is>
      </c>
      <c r="X27" s="3">
        <f>hyperlink("https://spiral.technion.ac.il/results/MTAwMDA3Ng==/26/GOResultsCOMPONENT","link")</f>
        <v/>
      </c>
      <c r="Y27" t="inlineStr">
        <is>
          <t>['GO:0044444:cytoplasmic part (qval3.24E-10)', 'GO:0044424:intracellular part (qval2.76E-6)', 'GO:0005912:adherens junction (qval5.69E-5)', 'GO:0070161:anchoring junction (qval1.02E-4)', 'GO:0005925:focal adhesion (qval2.09E-4)', 'GO:0005737:cytoplasm (qval1.82E-4)', 'GO:0005924:cell-substrate adherens junction (qval2.26E-4)', 'GO:0005911:cell-cell junction (qval2.47E-4)', 'GO:0016020:membrane (qval2.45E-4)', 'GO:0030055:cell-substrate junction (qval2.98E-4)', 'GO:0005829:cytosol (qval5.14E-4)', 'GO:0043229:intracellular organelle (qval4.72E-4)', 'GO:0005886:plasma membrane (qval5.67E-4)', 'GO:0044464:cell part (qval8.23E-4)', 'GO:0030054:cell junction (qval2.2E-3)', 'GO:0043226:organelle (qval2.24E-3)', 'GO:0043227:membrane-bounded organelle (qval2.5E-3)', 'GO:0005615:extracellular space (qval3.15E-3)', 'GO:0005764:lysosome (qval3.43E-3)', 'GO:0000323:lytic vacuole (qval3.26E-3)', 'GO:0044421:extracellular region part (qval4.23E-3)', 'GO:0070013:intracellular organelle lumen (qval1.36E-2)', 'GO:0031974:membrane-enclosed lumen (qval1.35E-2)', 'GO:0043233:organelle lumen (qval1.3E-2)', 'GO:0043231:intracellular membrane-bounded organelle (qval1.25E-2)', 'GO:0005773:vacuole (qval1.65E-2)', 'GO:0120025:plasma membrane bounded cell projection (qval2.17E-2)', 'GO:0045177:apical part of cell (qval2.47E-2)', 'GO:0009986:cell surface (qval3.07E-2)', 'GO:0031090:organelle membrane (qval3.05E-2)', 'GO:0030027:lamellipodium (qval3.04E-2)', 'GO:0070160:tight junction (qval2.99E-2)', 'GO:0032994:protein-lipid complex (qval3.2E-2)', 'GO:0015629:actin cytoskeleton (qval3.29E-2)', 'GO:0001726:ruffle (qval3.22E-2)', 'GO:0098858:actin-based cell projection (qval3.65E-2)', 'GO:0005604:basement membrane (qval3.68E-2)']</t>
        </is>
      </c>
    </row>
    <row r="28">
      <c r="A28" s="1" t="n">
        <v>27</v>
      </c>
      <c r="B28" t="n">
        <v>18351</v>
      </c>
      <c r="C28" t="n">
        <v>5043</v>
      </c>
      <c r="D28" t="n">
        <v>89</v>
      </c>
      <c r="E28" t="n">
        <v>7832</v>
      </c>
      <c r="F28" t="n">
        <v>345</v>
      </c>
      <c r="G28" t="n">
        <v>2520</v>
      </c>
      <c r="H28" t="n">
        <v>53</v>
      </c>
      <c r="I28" t="n">
        <v>210</v>
      </c>
      <c r="J28" s="2" t="n">
        <v>-1810</v>
      </c>
      <c r="K28" t="n">
        <v>0.429</v>
      </c>
      <c r="L28" t="inlineStr">
        <is>
          <t>1110002E22Rik,1110038F14Rik,2210016L21Rik,5330417C22Rik,Abhd2,Ablim2,Ackr1,Ackr2,Actn1,Actr3,Adam22,Adcy9,Adgrl1,Agtpbp1,Akap11,Akap5,Akap7,Ankhd1,Ankrd33b,Ankrd34a,Anxa11,Ap2a1,Apba2,Arfgef1,Arhgap21,Arpc4,Arpp19,Arpp21,Asna1,Asphd1,Atg9a,Atp1a1,Atxn7l3,Auts2,B3gat1,B4galt2,Basp1,C130074G19Rik,Cabp1,Cacna1b,Cacna1e,Cacna2d3,Cacnb1,Cacng3,Calhm2,Calm2,Camk2n1,Camk4,Camkk2,Car10,Cbx6,Ccdc149,Ccdc9,Cckbr,Cd34,Cd6,Cdk5r1,Cdk5r2,Cdk9,Cds2,Cep170b,Chrm1,Chrm3,Cinp,Clasp1,Clec18a,Clptm1l,Clstn1,Cnpy3,Cobl,Col19a1,Cplx2,Cpne5,Crtc1,Cry2,Csrnp2,Ctdspl,Ctnnd2,Cux2,Cyfip2,Cyp46a1,D430041D05Rik,Dab2ip,Dact2,Dclk1,Dlg1,Dlgap1,Dlk2,Dmxl2,Dnajc16,Dock3,Dpp10,Drp2,Dtx3,Edc4,Efcab6,Efna5,Egln1,Egr1,Egr2,Egr3,Egr4,Emsy,Emx1,Epop,Ercc6,Etv5,Evc2,Exd2,Exph5,Extl2,Fabp3,Faim2,Fam78b,Fam81a,Fbxl17,Fbxo41,Fbxw7,Fcho1,Fmnl1,Frmd6,Frzb,Fscn1,Fxyd7,Fzd3,Gal3st3,Gm11549,Gm42517,Golga7b,Gpr26,Gria2,Grik5,Grk2,Gsg1l,Gtdc1,Gucy1a2,Hagh,Hcfc2,Hdgf,Homer1,Ier5,Igfbp6,Igfn1,Impdh1,Ipo9,Irf2bpl,Itpka,Jak1,Kcnb1,Kcnb2,Kcnh3,Kcnh4,Kcnh7,Kcnj11,Kcnj4,Kcnj6,Kcnq5,Kcnv1,Kctd1,Kctd16,Kdm7a,Kif2a,Klf9,Klhl23,Lamp5,Lhfpl4,Lin7b,Lingo1,Lingo2,Lmtk2,Lrfn1,Lrp1,Lrp8,Lrrc4b,Lzts3,Magi3,Map2k1,Marc2,March6,Mark1,Mark2,Mcf2l,Mef2c,Megf9,Mei1,Mfsd4a,Mgat3,Micu3,Mlip,Mras,Mtcl1,Nat8l,Nbea,Neto2,Ngef,Nlk,Nog,Nol4,Nova2,Npas2,Npy1r,Nr4a1,Nrgn,Nrip1,Ntm,Ntn5,Olfm1,Olfm2,Opa1,Osbp2,Otud3,Ovol2,Pcdh1,Pcdhgc5,Pcsk2,Pde4d,Pdzrn3,Pex5,Pfn2,Pgm2l1,Phactr1,Phf24,Pin1,Pip5k1c,Pitpnm3,Plcb1,Plk2,Plppr2,Plxna2,Plxnd1,Pop5,Pou3f2,Pparg,Ppp1r1a,Ppp1r37,Ppp1r9a,Ppp2cb,Ppp3ca,Ppp3cb,Prcd,Prkar1b,Psrc1,Ptk2b,Ptms,Pum1,R3hdm4,Rab11fip4,Rab2a,Rap1gap2,Rasal2,Rasgef1c,Rbbp7,Rbfox3,Rcan1,Rcor1,Rhobtb2,Rimbp2,Ripor1,Rmnd5b,Rnf166,Rnf39,Rprd1a,Ryr2,Samd8,Satb2,Schip1,Sdc3,Sez6l,Sgtb,Sh2b3,Sidt1,Skil,Slc16a7,Slc39a10,Slc4a10,Slc4a3,Slc8a2,Slitrk1,Smarca2,Snph,Snrnp70,Sorbs2,Spred1,Spred2,Spryd3,Ssrp1,Sstr3,Stard8,Strap,Strbp,Strip1,Strn4,Stx1a,Stxbp5,Suds3,Sun1,Svop,Syn1,Syndig1,Syne1,Syt1,Syt16,Tbpl1,Tceal5,Tgm3,Tmem121b,Tmem132b,Tmem132d,Tmem151b,Tmem196,Tmem198,Tmem215,Tmem240,Tom1l2,Tpm1,Trim37,Trim44,Trim46,Trip12,Tspan7,Tspyl5,Ttyh3,Tyro3,Ubap2l,Ube2ql1,Ubl4a,Ubtd2,Unc13a,Usp7,Vip,Vps50,Vps51,Vstm2l,Wasl,Wbp11,Wdr82,Wnt10a,Zbtb16,Zbtb18,Zc2hc1a,Zfp180,Zfp428,Zfp945,Zmiz2,Znfx1</t>
        </is>
      </c>
      <c r="M28" t="inlineStr">
        <is>
          <t>[(0, 6), (0, 40), (0, 57), (0, 58), (0, 80), (1, 6), (1, 21), (1, 40), (1, 57), (1, 58), (1, 80), (1, 86), (2, 40), (2, 58), (2, 80), (3, 6), (3, 21), (3, 40), (3, 57), (3, 58), (3, 80), (3, 86), (4, 6), (4, 21), (4, 57), (4, 58), (4, 80), (7, 6), (7, 21), (7, 40), (7, 57), (7, 58), (7, 80), (8, 6), (8, 40), (8, 57), (8, 58), (8, 80), (11, 6), (11, 21), (11, 40), (11, 57), (11, 58), (11, 80), (12, 6), (12, 40), (12, 57), (12, 58), (12, 80), (13, 6), (13, 21), (13, 40), (13, 57), (13, 58), (13, 80), (13, 86), (14, 57), (14, 58), (14, 80), (15, 57), (15, 80), (16, 6), (16, 21), (16, 40), (16, 57), (16, 58), (16, 80), (17, 40), (17, 57), (17, 58), (17, 80), (20, 6), (20, 21), (20, 40), (20, 57), (20, 58), (20, 68), (20, 80), (20, 86), (23, 6), (23, 21), (23, 40), (23, 57), (23, 58), (23, 80), (23, 86), (24, 6), (24, 21), (24, 40), (24, 57), (24, 58), (24, 68), (24, 80), (24, 86), (26, 6), (26, 21), (26, 40), (26, 57), (26, 58), (26, 80), (26, 86), (27, 6), (27, 40), (27, 57), (27, 58), (27, 68), (27, 80), (28, 6), (28, 40), (28, 57), (28, 58), (28, 80), (29, 40), (29, 57), (29, 58), (29, 80), (33, 6), (33, 21), (33, 40), (33, 57), (33, 58), (33, 80), (34, 80), (35, 80), (36, 57), (36, 80), (37, 6), (37, 40), (37, 57), (37, 58), (37, 80), (41, 6), (41, 21), (41, 40), (41, 57), (41, 58), (41, 80), (41, 86), (44, 6), (44, 21), (44, 40), (44, 57), (44, 58), (44, 80), (45, 6), (45, 40), (45, 57), (45, 58), (45, 80), (48, 6), (48, 21), (48, 40), (48, 57), (48, 58), (48, 80), (48, 86), (49, 80), (53, 6), (53, 21), (53, 40), (53, 57), (53, 58), (53, 80), (53, 86), (55, 6), (55, 21), (55, 40), (55, 57), (55, 58), (55, 80), (61, 80), (64, 57), (64, 58), (64, 80), (65, 58), (65, 80), (66, 6), (66, 21), (66, 40), (66, 57), (66, 58), (66, 80), (70, 6), (70, 57), (70, 58), (70, 80), (71, 57), (71, 58), (71, 80), (74, 57), (74, 58), (74, 80), (75, 80), (78, 40), (78, 57), (78, 58), (78, 80), (79, 6), (79, 21), (79, 40), (79, 57), (79, 58), (79, 80), (79, 86), (83, 80), (88, 6), (88, 40), (88, 57), (88, 58), (88, 80)]</t>
        </is>
      </c>
      <c r="N28" t="n">
        <v>196</v>
      </c>
      <c r="O28" t="n">
        <v>1</v>
      </c>
      <c r="P28" t="n">
        <v>0.95</v>
      </c>
      <c r="Q28" t="n">
        <v>3</v>
      </c>
      <c r="R28" t="n">
        <v>10000</v>
      </c>
      <c r="S28" t="inlineStr">
        <is>
          <t>15/03/2024, 15:42:08</t>
        </is>
      </c>
      <c r="T28" s="3">
        <f>hyperlink("https://spiral.technion.ac.il/results/MTAwMDA3Ng==/27/GOResultsPROCESS","link")</f>
        <v/>
      </c>
      <c r="U28" t="inlineStr">
        <is>
          <t>['GO:0050804:modulation of chemical synaptic transmission (qval6.73E-10)', 'GO:0099177:regulation of trans-synaptic signaling (qval3.59E-10)', 'GO:0051049:regulation of transport (qval1.38E-6)', 'GO:0010975:regulation of neuron projection development (qval1.06E-6)', 'GO:0051960:regulation of nervous system development (qval1.14E-6)', 'GO:0120035:regulation of plasma membrane bounded cell projection organization (qval1.38E-6)', 'GO:0031344:regulation of cell projection organization (qval1.69E-6)', 'GO:0050807:regulation of synapse organization (qval2.04E-6)', 'GO:0060284:regulation of cell development (qval3.99E-6)', 'GO:0022604:regulation of cell morphogenesis (qval9.22E-6)', 'GO:0050767:regulation of neurogenesis (qval9.39E-6)', 'GO:0010646:regulation of cell communication (qval1.01E-5)', 'GO:0023051:regulation of signaling (qval1.17E-5)', 'GO:0050773:regulation of dendrite development (qval1.83E-5)', 'GO:0032879:regulation of localization (qval2.48E-5)', 'GO:0045664:regulation of neuron differentiation (qval3.91E-5)', 'GO:0010769:regulation of cell morphogenesis involved in differentiation (qval4.41E-5)', 'GO:0065007:biological regulation (qval4.66E-5)', 'GO:0065008:regulation of biological quality (qval4.9E-5)', 'GO:0051239:regulation of multicellular organismal process (qval6.96E-5)', 'GO:0051962:positive regulation of nervous system development (qval8.82E-5)', 'GO:0022603:regulation of anatomical structure morphogenesis (qval8.6E-5)', 'GO:0099175:regulation of postsynapse organization (qval8.82E-5)', 'GO:0050789:regulation of biological process (qval9.73E-5)', 'GO:0050806:positive regulation of synaptic transmission (qval1.03E-4)', 'GO:0034765:regulation of ion transmembrane transport (qval1.03E-4)', 'GO:0051128:regulation of cellular component organization (qval1.2E-4)', 'GO:0010976:positive regulation of neuron projection development (qval1.76E-4)', 'GO:0043269:regulation of ion transport (qval2.18E-4)', 'GO:0061001:regulation of dendritic spine morphogenesis (qval2.51E-4)', 'GO:0050808:synapse organization (qval2.46E-4)', 'GO:0031346:positive regulation of cell projection organization (qval2.45E-4)', 'GO:0060341:regulation of cellular localization (qval3.03E-4)', 'GO:0050794:regulation of cellular process (qval2.95E-4)', 'GO:0099536:synaptic signaling (qval4.35E-4)', 'GO:0098916:anterograde trans-synaptic signaling (qval4.54E-4)', 'GO:0007268:chemical synaptic transmission (qval4.42E-4)', 'GO:0007610:behavior (qval4.44E-4)', 'GO:2000026:regulation of multicellular organismal development (qval4.45E-4)', 'GO:0060998:regulation of dendritic spine development (qval4.74E-4)', 'GO:0050769:positive regulation of neurogenesis (qval4.7E-4)', 'GO:0048814:regulation of dendrite morphogenesis (qval4.62E-4)', 'GO:0034762:regulation of transmembrane transport (qval5.17E-4)', 'GO:0048167:regulation of synaptic plasticity (qval5.26E-4)', 'GO:0045666:positive regulation of neuron differentiation (qval5.92E-4)', 'GO:0051179:localization (qval5.87E-4)', 'GO:0051963:regulation of synapse assembly (qval6.68E-4)', 'GO:0010720:positive regulation of cell development (qval6.84E-4)', 'GO:0007267:cell-cell signaling (qval8.75E-4)', 'GO:0099537:trans-synaptic signaling (qval9.66E-4)', 'GO:0023052:signaling (qval9.83E-4)', 'GO:0045595:regulation of cell differentiation (qval9.86E-4)', 'GO:0098693:regulation of synaptic vesicle cycle (qval9.99E-4)', 'GO:0098662:inorganic cation transmembrane transport (qval2.38E-3)', 'GO:0044057:regulation of system process (qval2.41E-3)', 'GO:0006928:movement of cell or subcellular component (qval2.84E-3)', 'GO:0051240:positive regulation of multicellular organismal process (qval2.88E-3)', 'GO:1903530:regulation of secretion by cell (qval2.94E-3)', 'GO:0051234:establishment of localization (qval3.42E-3)', 'GO:0050793:regulation of developmental process (qval3.46E-3)', 'GO:0048522:positive regulation of cellular process (qval4.57E-3)', 'GO:0033605:positive regulation of catecholamine secretion (qval5.93E-3)', 'GO:0051050:positive regulation of transport (qval6.39E-3)', 'GO:1900006:positive regulation of dendrite development (qval7.14E-3)', 'GO:0098655:cation transmembrane transport (qval7.1E-3)', 'GO:0032412:regulation of ion transmembrane transporter activity (qval7.52E-3)', 'GO:0051640:organelle localization (qval8.21E-3)', 'GO:0060627:regulation of vesicle-mediated transport (qval8.5E-3)', 'GO:0051094:positive regulation of developmental process (qval8.4E-3)', 'GO:0051641:cellular localization (qval9.24E-3)', 'GO:0046928:regulation of neurotransmitter secretion (qval1.01E-2)', 'GO:0032970:regulation of actin filament-based process (qval1.02E-2)', 'GO:0050770:regulation of axonogenesis (qval1.01E-2)', 'GO:0010719:negative regulation of epithelial to mesenchymal transition (qval1.03E-2)', 'GO:0022898:regulation of transmembrane transporter activity (qval1.06E-2)', 'GO:0010770:positive regulation of cell morphogenesis involved in differentiation (qval1.08E-2)', 'GO:0098660:inorganic ion transmembrane transport (qval1.07E-2)', 'GO:0010469:regulation of signaling receptor activity (qval1.13E-2)', 'GO:0007213:G protein-coupled acetylcholine receptor signaling pathway (qval1.15E-2)', 'GO:0051649:establishment of localization in cell (qval1.16E-2)', 'GO:0051965:positive regulation of synapse assembly (qval1.22E-2)', 'GO:0044087:regulation of cellular component biogenesis (qval1.22E-2)', 'GO:0016043:cellular component organization (qval1.22E-2)', 'GO:0048518:positive regulation of biological process (qval1.27E-2)', 'GO:0001764:neuron migration (qval1.27E-2)', 'GO:0071804:cellular potassium ion transport (qval1.26E-2)', 'GO:0071805:potassium ion transmembrane transport (qval1.24E-2)', 'GO:0045597:positive regulation of cell differentiation (qval1.27E-2)', 'GO:0051656:establishment of organelle localization (qval1.27E-2)', 'GO:0071840:cellular component organization or biogenesis (qval1.33E-2)', 'GO:0061003:positive regulation of dendritic spine morphogenesis (qval1.37E-2)', 'GO:0051046:regulation of secretion (qval1.39E-2)', 'GO:0032409:regulation of transporter activity (qval1.39E-2)', 'GO:0021819:layer formation in cerebral cortex (qval1.38E-2)', 'GO:0051130:positive regulation of cellular component organization (qval1.4E-2)', 'GO:0048511:rhythmic process (qval1.44E-2)', 'GO:0065009:regulation of molecular function (qval1.44E-2)', 'GO:0032502:developmental process (qval1.46E-2)', 'GO:0006810:transport (qval1.52E-2)', 'GO:0007399:nervous system development (qval1.6E-2)', 'GO:0030001:metal ion transport (qval1.59E-2)', 'GO:2001257:regulation of cation channel activity (qval1.74E-2)', 'GO:0021680:cerebellar Purkinje cell layer development (qval1.73E-2)', 'GO:0001505:regulation of neurotransmitter levels (qval1.8E-2)', 'GO:0007626:locomotory behavior (qval2.08E-2)', 'GO:1903831:signal transduction involved in cellular response to ammonium ion (qval2.12E-2)', 'GO:0095500:acetylcholine receptor signaling pathway (qval2.1E-2)', 'GO:0051588:regulation of neurotransmitter transport (qval2.28E-2)', 'GO:0040011:locomotion (qval2.29E-2)', 'GO:0048869:cellular developmental process (qval2.39E-2)', 'GO:0007154:cell communication (qval2.62E-2)', 'GO:0050890:cognition (qval2.66E-2)', 'GO:0099643:signal release from synapse (qval2.75E-2)', 'GO:0030036:actin cytoskeleton organization (qval3.13E-2)', 'GO:0014033:neural crest cell differentiation (qval3.12E-2)', 'GO:0099601:regulation of neurotransmitter receptor activity (qval3.27E-2)', 'GO:0006813:potassium ion transport (qval3.28E-2)', 'GO:0017158:regulation of calcium ion-dependent exocytosis (qval3.33E-2)', 'GO:0009987:cellular process (qval3.4E-2)', 'GO:0042391:regulation of membrane potential (qval3.8E-2)', 'GO:0035303:regulation of dephosphorylation (qval3.94E-2)', 'GO:0097479:synaptic vesicle localization (qval4.51E-2)', 'GO:1903367:positive regulation of fear response (qval4.6E-2)', 'GO:2000987:positive regulation of behavioral fear response (qval4.56E-2)', 'GO:0021722:superior olivary nucleus maturation (qval4.53E-2)', 'GO:0072657:protein localization to membrane (qval4.61E-2)', 'GO:0048172:regulation of short-term neuronal synaptic plasticity (qval5.04E-2)', 'GO:0050775:positive regulation of dendrite morphogenesis (qval5.08E-2)', 'GO:0051954:positive regulation of amine transport (qval5.04E-2)', 'GO:0010921:regulation of phosphatase activity (qval5.17E-2)', 'GO:0030029:actin filament-based process (qval5.31E-2)', 'GO:0044089:positive regulation of cellular component biogenesis (qval5.83E-2)', 'GO:1903532:positive regulation of secretion by cell (qval6.25E-2)', 'GO:0007611:learning or memory (qval6.52E-2)', 'GO:0098815:modulation of excitatory postsynaptic potential (qval6.59E-2)', 'GO:1900449:regulation of glutamate receptor signaling pathway (qval6.54E-2)', 'GO:0007613:memory (qval6.72E-2)', 'GO:0040008:regulation of growth (qval6.7E-2)', 'GO:0051259:protein complex oligomerization (qval6.83E-2)', 'GO:0099170:postsynaptic modulation of chemical synaptic transmission (qval6.84E-2)', 'GO:0048870:cell motility (qval6.84E-2)', 'GO:0007015:actin filament organization (qval6.88E-2)', 'GO:0032940:secretion by cell (qval6.86E-2)', 'GO:0051966:regulation of synaptic transmission, glutamatergic (qval6.9E-2)', 'GO:0007215:glutamate receptor signaling pathway (qval7.16E-2)', 'GO:0031644:regulation of neurological system process (qval7.23E-2)', 'GO:1905477:positive regulation of protein localization to membrane (qval7.29E-2)', 'GO:2000300:regulation of synaptic vesicle exocytosis (qval7.73E-2)', 'GO:0046903:secretion (qval7.8E-2)', 'GO:0021549:cerebellum development (qval7.84E-2)', 'GO:0048523:negative regulation of cellular process (qval8E-2)', 'GO:0035418:protein localization to synapse (qval8.6E-2)', 'GO:0060999:positive regulation of dendritic spine development (qval8.54E-2)', 'GO:0030865:cortical cytoskeleton organization (qval8.48E-2)', 'GO:0009966:regulation of signal transduction (qval8.67E-2)', 'GO:0032956:regulation of actin cytoskeleton organization (qval8.67E-2)', 'GO:0099149:regulation of postsynaptic neurotransmitter receptor internalization (qval8.76E-2)', 'GO:2000146:negative regulation of cell motility (qval9.14E-2)', 'GO:0034220:ion transmembrane transport (qval9.19E-2)', 'GO:1902803:regulation of synaptic vesicle transport (qval9.23E-2)']</t>
        </is>
      </c>
      <c r="V28" s="3">
        <f>hyperlink("https://spiral.technion.ac.il/results/MTAwMDA3Ng==/27/GOResultsFUNCTION","link")</f>
        <v/>
      </c>
      <c r="W28" t="inlineStr">
        <is>
          <t>['GO:0019899:enzyme binding (qval8.04E-5)', 'GO:0005515:protein binding (qval4.91E-5)', 'GO:0022843:voltage-gated cation channel activity (qval8.7E-5)', 'GO:0008092:cytoskeletal protein binding (qval1.16E-3)', 'GO:0005244:voltage-gated ion channel activity (qval2.45E-3)', 'GO:0005516:calmodulin binding (qval2.04E-3)', 'GO:0022832:voltage-gated channel activity (qval1.75E-3)', 'GO:0005267:potassium channel activity (qval1.67E-3)', 'GO:0035254:glutamate receptor binding (qval2.04E-3)', 'GO:0047485:protein N-terminus binding (qval1.89E-3)', 'GO:0005249:voltage-gated potassium channel activity (qval1.77E-3)', 'GO:0022839:ion gated channel activity (qval1.82E-3)', 'GO:0051018:protein kinase A binding (qval1.88E-3)', 'GO:0005261:cation channel activity (qval1.89E-3)', 'GO:0015079:potassium ion transmembrane transporter activity (qval2.39E-3)', 'GO:0022836:gated channel activity (qval2.31E-3)', 'GO:0019904:protein domain specific binding (qval3.09E-3)', 'GO:0046873:metal ion transmembrane transporter activity (qval3.91E-3)', 'GO:0008022:protein C-terminus binding (qval6.62E-3)', 'GO:0005173:stem cell factor receptor binding (qval6.31E-3)', 'GO:0005488:binding (qval8.47E-3)', 'GO:0019901:protein kinase binding (qval8.13E-3)', 'GO:0005216:ion channel activity (qval8.74E-3)', 'GO:0044325:ion channel binding (qval1.01E-2)', 'GO:0019900:kinase binding (qval9.77E-3)', 'GO:0022838:substrate-specific channel activity (qval1.07E-2)', 'GO:0019902:phosphatase binding (qval1.41E-2)', 'GO:0017075:syntaxin-1 binding (qval1.61E-2)', 'GO:0034237:protein kinase A regulatory subunit binding (qval1.55E-2)', 'GO:0060090:molecular adaptor activity (qval2.15E-2)', 'GO:0005521:lamin binding (qval2.99E-2)', 'GO:0015267:channel activity (qval2.91E-2)', 'GO:0022803:passive transmembrane transporter activity (qval2.82E-2)', 'GO:0022890:inorganic cation transmembrane transporter activity (qval3.39E-2)', 'GO:0099186:structural constituent of postsynapse (qval4.32E-2)', 'GO:0019888:protein phosphatase regulator activity (qval4.92E-2)', 'GO:0005242:inward rectifier potassium channel activity (qval6.27E-2)', 'GO:0004864:protein phosphatase inhibitor activity (qval7.07E-2)', 'GO:0008324:cation transmembrane transporter activity (qval1.01E-1)', 'GO:0004683:calmodulin-dependent protein kinase activity (qval1.01E-1)', 'GO:0019212:phosphatase inhibitor activity (qval1.07E-1)']</t>
        </is>
      </c>
      <c r="X28" s="3">
        <f>hyperlink("https://spiral.technion.ac.il/results/MTAwMDA3Ng==/27/GOResultsCOMPONENT","link")</f>
        <v/>
      </c>
      <c r="Y28" t="inlineStr">
        <is>
          <t>['GO:0045202:synapse (qval1.09E-23)', 'GO:0044456:synapse part (qval3.23E-23)', 'GO:0097458:neuron part (qval4.81E-20)', 'GO:0043005:neuron projection (qval2.45E-16)', 'GO:0042995:cell projection (qval1.23E-13)', 'GO:0098978:glutamatergic synapse (qval1.19E-13)', 'GO:0030054:cell junction (qval2.62E-12)', 'GO:0120025:plasma membrane bounded cell projection (qval5E-12)', 'GO:0030425:dendrite (qval1.48E-11)', 'GO:0014069:postsynaptic density (qval1.93E-11)', 'GO:0099572:postsynaptic specialization (qval2.99E-11)', 'GO:0097060:synaptic membrane (qval3.92E-9)', 'GO:0120038:plasma membrane bounded cell projection part (qval6.08E-9)', 'GO:0044463:cell projection part (qval5.64E-9)', 'GO:1902495:transmembrane transporter complex (qval7.45E-8)', 'GO:0034703:cation channel complex (qval1.02E-7)', 'GO:0034702:ion channel complex (qval1.25E-7)', 'GO:1990351:transporter complex (qval1.53E-7)', 'GO:0098794:postsynapse (qval1.7E-7)', 'GO:0099061:integral component of postsynaptic density membrane (qval6.87E-7)', 'GO:0044459:plasma membrane part (qval8.35E-7)', 'GO:0043025:neuronal cell body (qval1.19E-6)', 'GO:0099146:intrinsic component of postsynaptic density membrane (qval1.36E-6)', 'GO:0005886:plasma membrane (qval1.44E-6)', 'GO:0044297:cell body (qval3.35E-6)', 'GO:0098984:neuron to neuron synapse (qval4.95E-6)', 'GO:0030424:axon (qval5.42E-6)', 'GO:0043197:dendritic spine (qval1.85E-5)', 'GO:0016020:membrane (qval2.35E-5)', 'GO:0044309:neuron spine (qval2.74E-5)', 'GO:0045211:postsynaptic membrane (qval3.56E-5)', 'GO:0098590:plasma membrane region (qval3.68E-5)', 'GO:0099060:integral component of postsynaptic specialization membrane (qval3.61E-5)', 'GO:0098948:intrinsic component of postsynaptic specialization membrane (qval5.91E-5)', 'GO:0033267:axon part (qval6.64E-5)', 'GO:0098685:Schaffer collateral - CA1 synapse (qval8.28E-5)', 'GO:0060076:excitatory synapse (qval1.13E-4)', 'GO:0099055:integral component of postsynaptic membrane (qval1.72E-4)', 'GO:0099699:integral component of synaptic membrane (qval2.49E-4)', 'GO:0098936:intrinsic component of postsynaptic membrane (qval2.86E-4)', 'GO:0030658:transport vesicle membrane (qval6.38E-4)', 'GO:0099240:intrinsic component of synaptic membrane (qval6.33E-4)', 'GO:0098797:plasma membrane protein complex (qval6.68E-4)', 'GO:0099501:exocytic vesicle membrane (qval1.18E-3)', 'GO:0030672:synaptic vesicle membrane (qval1.16E-3)', 'GO:0034705:potassium channel complex (qval2.08E-3)', 'GO:0008328:ionotropic glutamate receptor complex (qval2.42E-3)', 'GO:0042734:presynaptic membrane (qval2.89E-3)', 'GO:0032279:asymmetric synapse (qval3.2E-3)', 'GO:0034704:calcium channel complex (qval3.7E-3)', 'GO:0098878:neurotransmitter receptor complex (qval4.55E-3)', 'GO:0098686:hippocampal mossy fiber to CA3 synapse (qval7.88E-3)', 'GO:0098793:presynapse (qval9.88E-3)', 'GO:0030426:growth cone (qval1.01E-2)', 'GO:0044464:cell part (qval1.14E-2)', 'GO:0030427:site of polarized growth (qval1.3E-2)', 'GO:0005737:cytoplasm (qval1.32E-2)', 'GO:0030659:cytoplasmic vesicle membrane (qval1.41E-2)', 'GO:0008076:voltage-gated potassium channel complex (qval2.13E-2)', 'GO:0005891:voltage-gated calcium channel complex (qval2.19E-2)']</t>
        </is>
      </c>
    </row>
    <row r="29">
      <c r="A29" s="1" t="n">
        <v>28</v>
      </c>
      <c r="B29" t="n">
        <v>18351</v>
      </c>
      <c r="C29" t="n">
        <v>5043</v>
      </c>
      <c r="D29" t="n">
        <v>89</v>
      </c>
      <c r="E29" t="n">
        <v>7832</v>
      </c>
      <c r="F29" t="n">
        <v>201</v>
      </c>
      <c r="G29" t="n">
        <v>2578</v>
      </c>
      <c r="H29" t="n">
        <v>32</v>
      </c>
      <c r="I29" t="n">
        <v>139</v>
      </c>
      <c r="J29" s="2" t="n">
        <v>-436</v>
      </c>
      <c r="K29" t="n">
        <v>0.43</v>
      </c>
      <c r="L29" t="inlineStr">
        <is>
          <t>2610507B11Rik,4933434E20Rik,AW549877,Abat,Abcd3,Abhd3,Agpat5,Aldh7a1,Aldoc,Ampd3,Anapc16,Ap3s2,Apln,Arl3,Asrgl1,Atp5j,Atp5k,Atp5o,Auh,Bcan,Bcap31,Bcat1,Bhlhe41,Bsg,Btbd17,Ccdc141,Ccdc190,Cdc37l1,Cdc42ep4,Cept1,Chchd10,Chordc1,Ciao1,Ckb,Clasp2,Cmpk1,Commd9,Cox6c,Cox7a2,Cox7b,Cpsf3,Ctsl,Cyp2j6,Ddhd1,Dhrs1,Dhrs13,Dnajc15,Echdc1,Efr3b,Eif2b4,Eif2s2,Eif3k,Epb41l3,Etnk1,Etnppl,Fabp5,Fam189a2,Fam222a,Fh1,Flnb,Frmd4a,Fundc2,Fzd8,G6pdx,Gabarapl2,Gas6,Gbe1,Gss,Gtf2i,Hcn4,Hdac5,Hdhd2,Hpf1,Hsd17b12,Hsd17b4,Hspd1,Iah1,Id4,Idnk,Ier3ip1,Ilk,Ints11,Itch,Itgb1bp1,Kndc1,Leng1,Letm1,Lin52,Lingo4,Lman2,Lrrc8a,Mat2a,Mccc1,Mettl14,Mnat1,Mospd3,Mpv17l2,Mrgbp,Msrb1,Mt2,Mt3,Mtfr1,Naa38,Ndrg2,Ndufa13,Ndufa2,Ndufaf1,Ndufb10,Ndufb7,Ndufb9,Ndufc2,Ndufs7,Ndufv2,Ndufv3,Nek3,Nfs1,Nipsnap2,Nmnat1,Ntsr2,Nudt22,Nufip2,Nxpe3,Nxt2,Paics,Paqr8,Pcbd2,Pcbp2,Pccb,Pcyt2,Pepd,Pet100,Pheta1,Pin4,Pla2g7,Plcd4,Plekho2,Ppfia4,Ppp1r15b,Psma3,Psmd12,Ptpn11,Pttg1,Rab10,Rab14,Rab4a,Rasa4,Rdx,Ret,Rhot1,Rmi1,Rnf152,Ro60,Rwdd4a,Sall2,Sar1b,Sash1,Selenof,Selenoi,Selenom,Selenot,Serpine2,Sfxn5,Sik3,Slc25a39,Slc4a2,Slc4a4,Slc7a10,Slc8a3,Slirp,Smdt1,Sncaip,Snx6,Soat1,Sod1,Sparc,Suclg1,Sv2a,Tbc1d4,Thsd7a,Timp4,Tmc7,Tom1,Trip11,Trnt1,Ttc39a,Txn1,Txnrd1,Ube2a,Ubqln1,Ubxn1,Ubxn2a,Usp8,Vangl1,Vps13d,Vwa8,Wapl,Wdr55,Wnt3,Yipf5,Zcchc7,Zfand6</t>
        </is>
      </c>
      <c r="M29" t="inlineStr">
        <is>
          <t>[(6, 1), (6, 13), (6, 17), (6, 20), (6, 26), (6, 44), (6, 79), (9, 1), (9, 13), (9, 17), (9, 20), (9, 26), (9, 41), (9, 44), (9, 79), (10, 1), (10, 13), (10, 17), (10, 20), (10, 26), (10, 44), (10, 79), (21, 1), (21, 13), (21, 17), (21, 20), (21, 26), (21, 44), (21, 79), (25, 13), (25, 20), (25, 26), (25, 79), (30, 1), (30, 13), (30, 17), (30, 20), (30, 26), (30, 44), (30, 79), (38, 1), (38, 13), (38, 17), (38, 20), (38, 26), (38, 44), (38, 79), (39, 1), (39, 13), (39, 20), (39, 26), (39, 44), (39, 79), (40, 1), (40, 13), (40, 17), (40, 20), (40, 26), (40, 44), (40, 79), (42, 20), (43, 13), (43, 20), (43, 26), (43, 79), (46, 1), (46, 13), (46, 17), (46, 20), (46, 26), (46, 44), (46, 79), (51, 1), (51, 13), (51, 20), (51, 26), (51, 79), (52, 13), (52, 20), (52, 26), (52, 44), (52, 79), (57, 1), (57, 13), (57, 17), (57, 20), (57, 26), (57, 41), (57, 44), (57, 79), (58, 1), (58, 13), (58, 17), (58, 20), (58, 26), (58, 41), (58, 44), (58, 79), (62, 1), (62, 13), (62, 17), (62, 20), (62, 26), (62, 44), (62, 79), (69, 1), (69, 13), (69, 17), (69, 20), (69, 26), (69, 44), (69, 79), (73, 20), (76, 13), (76, 20), (80, 1), (80, 13), (80, 17), (80, 20), (80, 26), (80, 41), (80, 44), (80, 79), (81, 20), (82, 1), (82, 13), (82, 17), (82, 20), (82, 26), (82, 41), (82, 44), (82, 79), (86, 1), (86, 13), (86, 17), (86, 20), (86, 26), (86, 44), (86, 79)]</t>
        </is>
      </c>
      <c r="N29" t="n">
        <v>4181</v>
      </c>
      <c r="O29" t="n">
        <v>0.75</v>
      </c>
      <c r="P29" t="n">
        <v>0.95</v>
      </c>
      <c r="Q29" t="n">
        <v>3</v>
      </c>
      <c r="R29" t="n">
        <v>10000</v>
      </c>
      <c r="S29" t="inlineStr">
        <is>
          <t>15/03/2024, 15:42:42</t>
        </is>
      </c>
      <c r="T29" s="3">
        <f>hyperlink("https://spiral.technion.ac.il/results/MTAwMDA3Ng==/28/GOResultsPROCESS","link")</f>
        <v/>
      </c>
      <c r="U29" t="inlineStr">
        <is>
          <t>['GO:0032981:mitochondrial respiratory chain complex I assembly (qval1.42E-4)', 'GO:0010257:NADH dehydrogenase complex assembly (qval7.09E-5)', 'GO:0033108:mitochondrial respiratory chain complex assembly (qval2.36E-4)', 'GO:0055114:oxidation-reduction process (qval2.19E-4)', 'GO:0006091:generation of precursor metabolites and energy (qval2.83E-4)', 'GO:0019637:organophosphate metabolic process (qval1.13E-3)', 'GO:1990542:mitochondrial transmembrane transport (qval3.95E-3)', 'GO:0044237:cellular metabolic process (qval6.87E-3)', 'GO:0006839:mitochondrial transport (qval6.99E-3)', 'GO:0090407:organophosphate biosynthetic process (qval6.79E-3)', 'GO:0007005:mitochondrion organization (qval1.26E-2)', 'GO:0046034:ATP metabolic process (qval1.6E-2)', 'GO:0072329:monocarboxylic acid catabolic process (qval1.85E-2)', 'GO:0017144:drug metabolic process (qval1.72E-2)', 'GO:0009167:purine ribonucleoside monophosphate metabolic process (qval1.62E-2)', 'GO:0009126:purine nucleoside monophosphate metabolic process (qval1.61E-2)', 'GO:0006119:oxidative phosphorylation (qval1.66E-2)', 'GO:1901566:organonitrogen compound biosynthetic process (qval1.57E-2)', 'GO:0009141:nucleoside triphosphate metabolic process (qval1.83E-2)', 'GO:0006120:mitochondrial electron transport, NADH to ubiquinone (qval1.86E-2)', 'GO:0008152:metabolic process (qval1.99E-2)', 'GO:0009161:ribonucleoside monophosphate metabolic process (qval2.22E-2)', 'GO:0019693:ribose phosphate metabolic process (qval2.38E-2)', 'GO:0009123:nucleoside monophosphate metabolic process (qval3.12E-2)', 'GO:0009205:purine ribonucleoside triphosphate metabolic process (qval3.39E-2)', 'GO:0009199:ribonucleoside triphosphate metabolic process (qval3.89E-2)', 'GO:0009144:purine nucleoside triphosphate metabolic process (qval4.2E-2)', 'GO:0009259:ribonucleotide metabolic process (qval5.35E-2)', 'GO:0009117:nucleotide metabolic process (qval5.65E-2)', 'GO:0006646:phosphatidylethanolamine biosynthetic process (qval5.52E-2)', 'GO:0006753:nucleoside phosphate metabolic process (qval6.39E-2)', 'GO:0051560:mitochondrial calcium ion homeostasis (qval6.33E-2)', 'GO:0051188:cofactor biosynthetic process (qval7.06E-2)', 'GO:0009987:cellular process (qval6.88E-2)', 'GO:0009165:nucleotide biosynthetic process (qval9.69E-2)', 'GO:0006796:phosphate-containing compound metabolic process (qval9.69E-2)', 'GO:0022904:respiratory electron transport chain (qval9.43E-2)', 'GO:0009150:purine ribonucleotide metabolic process (qval9.38E-2)', 'GO:0046390:ribose phosphate biosynthetic process (qval1.04E-1)', 'GO:0009127:purine nucleoside monophosphate biosynthetic process (qval1.02E-1)', 'GO:0009168:purine ribonucleoside monophosphate biosynthetic process (qval9.92E-2)', 'GO:0006851:mitochondrial calcium ion transmembrane transport (qval1.01E-1)', 'GO:1901293:nucleoside phosphate biosynthetic process (qval1E-1)', 'GO:0044281:small molecule metabolic process (qval9.97E-2)', 'GO:0009058:biosynthetic process (qval9.83E-2)', 'GO:0006793:phosphorus metabolic process (qval9.68E-2)', 'GO:0044249:cellular biosynthetic process (qval9.83E-2)', 'GO:1901576:organic substance biosynthetic process (qval1.03E-1)', 'GO:0022900:electron transport chain (qval1.03E-1)', 'GO:0009156:ribonucleoside monophosphate biosynthetic process (qval1.06E-1)', 'GO:0006163:purine nucleotide metabolic process (qval1.04E-1)', 'GO:0015986:ATP synthesis coupled proton transport (qval1.05E-1)', 'GO:0015985:energy coupled proton transport, down electrochemical gradient (qval1.03E-1)', 'GO:0016054:organic acid catabolic process (qval1.08E-1)', 'GO:0046395:carboxylic acid catabolic process (qval1.06E-1)', 'GO:0055086:nucleobase-containing small molecule metabolic process (qval1.26E-1)', 'GO:0009124:nucleoside monophosphate biosynthetic process (qval1.27E-1)', 'GO:0016043:cellular component organization (qval1.39E-1)', 'GO:0051186:cofactor metabolic process (qval1.73E-1)', 'GO:0016042:lipid catabolic process (qval1.73E-1)', 'GO:0009056:catabolic process (qval1.88E-1)', 'GO:0071840:cellular component organization or biogenesis (qval1.99E-1)', 'GO:0072521:purine-containing compound metabolic process (qval2.05E-1)', 'GO:0048193:Golgi vesicle transport (qval2.35E-1)']</t>
        </is>
      </c>
      <c r="V29" s="3">
        <f>hyperlink("https://spiral.technion.ac.il/results/MTAwMDA3Ng==/28/GOResultsFUNCTION","link")</f>
        <v/>
      </c>
      <c r="W29" t="inlineStr">
        <is>
          <t>['GO:0008137:NADH dehydrogenase (ubiquinone) activity (qval3.83E-6)', 'GO:0050136:NADH dehydrogenase (quinone) activity (qval1.92E-6)', 'GO:0003954:NADH dehydrogenase activity (qval1.95E-6)', 'GO:0016651:oxidoreductase activity, acting on NAD(P)H (qval5.74E-6)', 'GO:0016655:oxidoreductase activity, acting on NAD(P)H, quinone or similar compound as acceptor (qval2.79E-5)', 'GO:0016491:oxidoreductase activity (qval4.57E-3)', 'GO:0003824:catalytic activity (qval2.05E-2)', 'GO:0016835:carbon-oxygen lyase activity (qval3E-2)', 'GO:0004300:enoyl-CoA hydratase activity (qval5.43E-2)', 'GO:0015078:proton transmembrane transporter activity (qval5.35E-2)', 'GO:0016836:hydro-lyase activity (qval1.03E-1)', 'GO:0016829:lyase activity (qval2.5E-1)', 'GO:0004129:cytochrome-c oxidase activity (qval2.37E-1)', 'GO:0016676:oxidoreductase activity, acting on a heme group of donors, oxygen as acceptor (qval2.2E-1)', 'GO:0015002:heme-copper terminal oxidase activity (qval2.05E-1)', 'GO:0016675:oxidoreductase activity, acting on a heme group of donors (qval2.31E-1)']</t>
        </is>
      </c>
      <c r="X29" s="3">
        <f>hyperlink("https://spiral.technion.ac.il/results/MTAwMDA3Ng==/28/GOResultsCOMPONENT","link")</f>
        <v/>
      </c>
      <c r="Y29" t="inlineStr">
        <is>
          <t>['GO:0005739:mitochondrion (qval1.65E-13)', 'GO:0044455:mitochondrial membrane part (qval1E-13)', 'GO:0044429:mitochondrial part (qval7.1E-14)', 'GO:0005743:mitochondrial inner membrane (qval1.07E-12)', 'GO:0019866:organelle inner membrane (qval5.67E-12)', 'GO:0098798:mitochondrial protein complex (qval2.17E-11)', 'GO:0031966:mitochondrial membrane (qval1.98E-11)', 'GO:0098800:inner mitochondrial membrane protein complex (qval4.08E-11)', 'GO:0070469:respiratory chain (qval6.38E-10)', 'GO:0044444:cytoplasmic part (qval5.14E-9)', 'GO:0031090:organelle membrane (qval1.95E-8)', 'GO:0045271:respiratory chain complex I (qval1.91E-8)', 'GO:0005747:mitochondrial respiratory chain complex I (qval1.77E-8)', 'GO:0030964:NADH dehydrogenase complex (qval1.64E-8)', 'GO:0098803:respiratory chain complex (qval8.1E-8)', 'GO:0044446:intracellular organelle part (qval1.66E-5)', 'GO:0044424:intracellular part (qval3.1E-5)', 'GO:1990204:oxidoreductase complex (qval3.75E-5)', 'GO:0044422:organelle part (qval1.29E-4)', 'GO:0005746:mitochondrial respiratory chain (qval1.29E-3)', 'GO:0045263:proton-transporting ATP synthase complex, coupling factor F(o) (qval4.22E-3)', 'GO:0000276:mitochondrial proton-transporting ATP synthase complex, coupling factor F(o) (qval4.03E-3)', 'GO:0031300:intrinsic component of organelle membrane (qval4.25E-3)', 'GO:0070013:intracellular organelle lumen (qval7.1E-3)', 'GO:0031974:membrane-enclosed lumen (qval7.03E-3)', 'GO:0043233:organelle lumen (qval6.76E-3)', 'GO:0098796:membrane protein complex (qval8.48E-3)', 'GO:0042175:nuclear outer membrane-endoplasmic reticulum membrane network (qval8.5E-3)', 'GO:0044464:cell part (qval1.06E-2)', 'GO:0045259:proton-transporting ATP synthase complex (qval1.35E-2)', 'GO:0005753:mitochondrial proton-transporting ATP synthase complex (qval1.31E-2)', 'GO:0097458:neuron part (qval2.09E-2)', 'GO:0005759:mitochondrial matrix (qval2.52E-2)', 'GO:0043231:intracellular membrane-bounded organelle (qval2.81E-2)', 'GO:0032592:integral component of mitochondrial membrane (qval2.75E-2)', 'GO:0098573:intrinsic component of mitochondrial membrane (qval3.12E-2)', 'GO:0033177:proton-transporting two-sector ATPase complex, proton-transporting domain (qval3.56E-2)', 'GO:0030659:cytoplasmic vesicle membrane (qval4.7E-2)', 'GO:0043025:neuronal cell body (qval4.74E-2)']</t>
        </is>
      </c>
    </row>
    <row r="30">
      <c r="A30" s="1" t="n">
        <v>29</v>
      </c>
      <c r="B30" t="n">
        <v>18351</v>
      </c>
      <c r="C30" t="n">
        <v>5043</v>
      </c>
      <c r="D30" t="n">
        <v>89</v>
      </c>
      <c r="E30" t="n">
        <v>7832</v>
      </c>
      <c r="F30" t="n">
        <v>124</v>
      </c>
      <c r="G30" t="n">
        <v>2649</v>
      </c>
      <c r="H30" t="n">
        <v>39</v>
      </c>
      <c r="I30" t="n">
        <v>154</v>
      </c>
      <c r="J30" s="2" t="n">
        <v>-63</v>
      </c>
      <c r="K30" t="n">
        <v>0.432</v>
      </c>
      <c r="L30" t="inlineStr">
        <is>
          <t>2310022B05Rik,Abat,Acat2,Adgrg1,Agt,Aldh9a1,Aldoc,Alkbh7,Ankrd26,Ap1s2,Appbp2,Arl2,As3mt,Asrgl1,Bcap31,Canx,Capn2,Ccdc71,Ccdc82,Cep112,Cep170,Cept1,Chd6,Chil1,Cirbp,Clcn5,Cox17,Cox7a2l,Cpne1,Crebl2,Cyp51,Ddc,Dhrs13,Dnajb9,Dusp26,Ebf3,Eci2,Efcab2,Endod1,Ep400,Fabp5,Fam131c,Fam173a,Fam181b,Fgf1,Fkbp4,Fnta,Frs3,Fxr1,Gabarapl2,Galnt1,Gas2,Ggh,Gprin2,H2afy,Ilkap,Insyn2b,Kctd9,Kif26b,Klhl20,Leng1,Lgals8,Mfn1,Mid1ip1,Naca,Nacad,Naxe,Nbeal1,Ndrg2,Ndufa2,Ndufa8,Nol7,Npc2,Nphp3,Ntsr2,Optn,Osbpl9,Ost4,Pdxdc1,Pgd,Pigv,Ppp1r3f,Prpsap1,Prr5,Ptgr2,Pxk,Pygb,Rapgef3,Rbm4b,Rdx,Rec8,Rgs10,Rlim,Rnd2,Romo1,Samd4,Sash1,Selenom,Selenot,Sem1,Serpine2,Sf3b6,Slc25a1,Slc25a39,Slirp,Srprb,Stat5b,Tasp1,Timp4,Tkt,Tmem248,Tmem59,Tnrc6a,Tonsl,Trabd,Ttbk2,Ubc,Ubr4,Vasp,Vat1,Vps26c,Wsb1,Zfp516,Zmym4</t>
        </is>
      </c>
      <c r="M30" t="inlineStr">
        <is>
          <t>[(6, 7), (6, 26), (6, 28), (6, 29), (6, 33), (6, 37), (6, 74), (9, 7), (9, 26), (9, 28), (9, 29), (9, 33), (9, 37), (9, 74), (10, 26), (10, 28), (10, 33), (10, 37), (10, 74), (19, 26), (21, 7), (21, 26), (21, 28), (21, 29), (21, 33), (21, 37), (21, 74), (25, 26), (25, 37), (25, 74), (30, 7), (30, 26), (30, 28), (30, 29), (30, 33), (30, 37), (30, 74), (35, 26), (35, 33), (35, 37), (38, 7), (38, 26), (38, 28), (38, 29), (38, 33), (38, 37), (38, 74), (39, 7), (39, 26), (39, 28), (39, 33), (39, 37), (39, 74), (40, 7), (40, 26), (40, 28), (40, 29), (40, 33), (40, 37), (40, 74), (40, 83), (42, 33), (42, 37), (43, 7), (43, 26), (43, 28), (43, 33), (43, 37), (43, 74), (46, 7), (46, 26), (46, 28), (46, 29), (46, 33), (46, 37), (46, 74), (51, 26), (51, 28), (51, 33), (51, 37), (51, 74), (52, 26), (52, 33), (52, 37), (52, 74), (56, 26), (57, 7), (57, 26), (57, 28), (57, 29), (57, 33), (57, 37), (57, 74), (58, 7), (58, 26), (58, 28), (58, 29), (58, 33), (58, 37), (58, 74), (59, 37), (62, 7), (62, 26), (62, 28), (62, 33), (62, 37), (62, 74), (63, 26), (67, 26), (67, 28), (67, 33), (67, 37), (67, 74), (69, 7), (69, 26), (69, 28), (69, 29), (69, 33), (69, 37), (69, 74), (73, 26), (73, 28), (73, 33), (73, 37), (73, 74), (76, 26), (76, 28), (76, 74), (80, 7), (80, 26), (80, 28), (80, 29), (80, 33), (80, 37), (80, 74), (80, 83), (81, 26), (81, 33), (81, 74), (82, 7), (82, 26), (82, 28), (82, 29), (82, 33), (82, 37), (82, 74), (85, 26), (86, 7), (86, 26), (86, 28), (86, 29), (86, 33), (86, 37), (86, 74)]</t>
        </is>
      </c>
      <c r="N30" t="n">
        <v>4047</v>
      </c>
      <c r="O30" t="n">
        <v>0.75</v>
      </c>
      <c r="P30" t="n">
        <v>0.95</v>
      </c>
      <c r="Q30" t="n">
        <v>3</v>
      </c>
      <c r="R30" t="n">
        <v>10000</v>
      </c>
      <c r="S30" t="inlineStr">
        <is>
          <t>15/03/2024, 15:43:04</t>
        </is>
      </c>
      <c r="T30" s="3">
        <f>hyperlink("https://spiral.technion.ac.il/results/MTAwMDA3Ng==/29/GOResultsPROCESS","link")</f>
        <v/>
      </c>
      <c r="U30" t="inlineStr">
        <is>
          <t>['GO:0034111:negative regulation of homotypic cell-cell adhesion (qval1E0)', 'GO:0006081:cellular aldehyde metabolic process (qval1E0)', 'GO:0010662:regulation of striated muscle cell apoptotic process (qval1E0)', 'GO:0046889:positive regulation of lipid biosynthetic process (qval1E0)', 'GO:0019216:regulation of lipid metabolic process (qval1E0)', 'GO:0072329:monocarboxylic acid catabolic process (qval1E0)', 'GO:0010155:regulation of proton transport (qval1E0)', 'GO:0006098:pentose-phosphate shunt (qval1E0)']</t>
        </is>
      </c>
      <c r="V30" s="3">
        <f>hyperlink("https://spiral.technion.ac.il/results/MTAwMDA3Ng==/29/GOResultsFUNCTION","link")</f>
        <v/>
      </c>
      <c r="W30" t="inlineStr">
        <is>
          <t>['GO:0030170:pyridoxal phosphate binding (qval1E0)', 'GO:0070279:vitamin B6 binding (qval7.23E-1)', 'GO:0050662:coenzyme binding (qval7.74E-1)']</t>
        </is>
      </c>
      <c r="X30" s="3">
        <f>hyperlink("https://spiral.technion.ac.il/results/MTAwMDA3Ng==/29/GOResultsCOMPONENT","link")</f>
        <v/>
      </c>
      <c r="Y30" t="inlineStr">
        <is>
          <t>['GO:0044444:cytoplasmic part (qval1.4E-4)', 'GO:0044424:intracellular part (qval3.62E-3)', 'GO:0043229:intracellular organelle (qval2.31E-2)', 'GO:0043226:organelle (qval2.32E-2)', 'GO:0005739:mitochondrion (qval4.15E-2)', 'GO:0005854:nascent polypeptide-associated complex (qval4.28E-2)', 'GO:0044429:mitochondrial part (qval4.98E-2)', 'GO:0005737:cytoplasm (qval6.4E-2)', 'GO:0043231:intracellular membrane-bounded organelle (qval1.76E-1)', 'GO:0030175:filopodium (qval1.93E-1)', 'GO:0005758:mitochondrial intermembrane space (qval1.76E-1)']</t>
        </is>
      </c>
    </row>
    <row r="31">
      <c r="A31" s="1" t="n">
        <v>30</v>
      </c>
      <c r="B31" t="n">
        <v>18351</v>
      </c>
      <c r="C31" t="n">
        <v>5043</v>
      </c>
      <c r="D31" t="n">
        <v>89</v>
      </c>
      <c r="E31" t="n">
        <v>7832</v>
      </c>
      <c r="F31" t="n">
        <v>116</v>
      </c>
      <c r="G31" t="n">
        <v>4041</v>
      </c>
      <c r="H31" t="n">
        <v>70</v>
      </c>
      <c r="I31" t="n">
        <v>302</v>
      </c>
      <c r="J31" s="2" t="n">
        <v>-240</v>
      </c>
      <c r="K31" t="n">
        <v>0.438</v>
      </c>
      <c r="L31" t="inlineStr">
        <is>
          <t>1700037H04Rik,6330403K07Rik,AW209491,AW551984,Ahi1,Amy1,Ankfn1,Ap1s2,Apc2,Arxes1,Arxes2,B630019K06Rik,Baiap3,Bex1,Bex2,Bex3,Blcap,Caly,Cbarp,Celf6,Chodl,Dlk1,Dync2h1,Ecel1,Efcab1,Entpd6,Erp29,Fbxo10,Fndc1,Fndc3a,Fndc9,Gaa,Gabrg1,Gabrg3,Gal,Galr3,Gap43,Ghr,Glra3,Glra4,Gng4,Gpr101,Gpr165,Gprasp1,Gprasp2,Grb10,Grid2,Hap1,Hpcal1,Hspa13,Impact,Katnal2,Klhl7,Lamb3,Ly6h,Magel2,Meaf6,Megf6,Mesd,Mest,Morn2,Mrap2,Myh7,N4bp2l1,Nbdy,Ndn,Ngb,Nnat,Nrsn2,Nudt10,Nudt11,Nup62cl,Oprl1,Optc,Pak3,Pcdh17,Pdxk,Peg10,Pgap1,Pgrmc1,Pja1,Pnck,Pnma2,Pnmal2,Pomgnt2,Prlr,Rab9b,Radil,Rcn1,Rgs2,Rtl5,Rtl9,Rwdd2a,Rxrg,Scg2,Scn3a,Sgsm1,Slc22a17,Spint2,Tcerg1l,Tmc4,Tmem130,Tmem179,Tmem91,Tox2,Tro,Tspyl2,Ush1c,Usp11,Vat1l,Wdr6,Zcchc12,Zcchc18,Zdbf2,Zkscan16,Zkscan2</t>
        </is>
      </c>
      <c r="M31" t="inlineStr">
        <is>
          <t>[(0, 5), (0, 28), (0, 31), (0, 74), (0, 83), (0, 84), (1, 5), (1, 28), (1, 31), (1, 74), (1, 83), (1, 84), (2, 5), (2, 28), (2, 31), (2, 74), (2, 83), (3, 5), (3, 28), (3, 31), (3, 74), (3, 83), (3, 84), (4, 28), (4, 31), (4, 74), (4, 83), (6, 28), (6, 31), (6, 74), (6, 83), (6, 84), (7, 5), (7, 28), (7, 31), (7, 74), (7, 83), (7, 84), (8, 5), (8, 28), (8, 31), (8, 74), (8, 83), (8, 84), (9, 28), (9, 31), (9, 74), (9, 83), (9, 84), (10, 31), (11, 5), (11, 28), (11, 31), (11, 74), (11, 83), (11, 84), (12, 5), (12, 28), (12, 31), (12, 74), (12, 83), (12, 84), (13, 5), (13, 28), (13, 31), (13, 74), (13, 83), (14, 28), (14, 31), (14, 74), (14, 83), (16, 83), (17, 74), (17, 83), (19, 5), (19, 28), (19, 31), (19, 74), (19, 83), (19, 84), (20, 5), (20, 28), (20, 31), (20, 74), (20, 83), (20, 84), (21, 28), (21, 31), (21, 74), (21, 83), (21, 84), (22, 28), (22, 31), (24, 5), (24, 28), (24, 31), (24, 74), (24, 83), (24, 84), (25, 31), (25, 74), (27, 5), (27, 28), (27, 31), (27, 74), (27, 83), (27, 84), (30, 31), (30, 74), (32, 28), (32, 31), (32, 74), (32, 83), (35, 28), (35, 31), (35, 74), (35, 83), (35, 84), (36, 28), (36, 31), (36, 74), (36, 83), (36, 84), (39, 28), (39, 31), (39, 74), (39, 83), (39, 84), (40, 5), (40, 28), (40, 31), (40, 74), (40, 83), (40, 84), (41, 28), (41, 31), (41, 74), (41, 83), (42, 5), (42, 28), (42, 31), (42, 74), (42, 83), (42, 84), (43, 28), (43, 31), (43, 74), (43, 83), (43, 84), (44, 5), (44, 28), (44, 31), (44, 74), (44, 83), (44, 84), (45, 31), (45, 84), (46, 28), (46, 31), (46, 74), (46, 83), (46, 84), (47, 28), (47, 31), (47, 74), (48, 28), (48, 31), (48, 74), (48, 83), (49, 5), (49, 28), (49, 31), (49, 74), (49, 83), (49, 84), (51, 5), (51, 28), (51, 31), (51, 74), (51, 83), (51, 84), (52, 31), (52, 83), (53, 5), (53, 28), (53, 31), (53, 74), (53, 83), (53, 84), (54, 5), (54, 28), (54, 31), (54, 74), (54, 83), (54, 84), (55, 28), (55, 31), (55, 83), (56, 28), (56, 31), (56, 74), (56, 83), (57, 28), (57, 31), (57, 74), (57, 83), (57, 84), (60, 5), (60, 28), (60, 31), (60, 74), (60, 83), (60, 84), (61, 5), (61, 28), (61, 31), (61, 74), (61, 83), (61, 84), (63, 28), (63, 31), (63, 74), (63, 83), (63, 84), (65, 5), (65, 28), (65, 31), (65, 74), (65, 83), (65, 84), (66, 5), (66, 28), (66, 31), (66, 74), (66, 83), (66, 84), (67, 28), (67, 31), (67, 74), (67, 83), (67, 84), (68, 28), (68, 31), (68, 74), (68, 83), (68, 84), (73, 28), (73, 31), (73, 74), (73, 83), (73, 84), (76, 31), (77, 28), (77, 31), (77, 74), (77, 83), (78, 28), (78, 74), (79, 5), (79, 28), (79, 31), (79, 74), (79, 83), (79, 84), (80, 28), (80, 31), (80, 74), (80, 83), (80, 84), (81, 5), (81, 28), (81, 31), (81, 74), (81, 83), (81, 84), (82, 31), (82, 74), (82, 83), (85, 5), (85, 28), (85, 31), (85, 74), (85, 83), (85, 84), (86, 5), (86, 28), (86, 31), (86, 74), (86, 83), (86, 84), (87, 5), (87, 28), (87, 31), (87, 74), (87, 83), (87, 84), (88, 5), (88, 28), (88, 31), (88, 74), (88, 83), (88, 84)]</t>
        </is>
      </c>
      <c r="N31" t="n">
        <v>111</v>
      </c>
      <c r="O31" t="n">
        <v>0.75</v>
      </c>
      <c r="P31" t="n">
        <v>0.95</v>
      </c>
      <c r="Q31" t="n">
        <v>3</v>
      </c>
      <c r="R31" t="n">
        <v>10000</v>
      </c>
      <c r="S31" t="inlineStr">
        <is>
          <t>15/03/2024, 15:43:29</t>
        </is>
      </c>
      <c r="T31" s="3">
        <f>hyperlink("https://spiral.technion.ac.il/results/MTAwMDA3Ng==/30/GOResultsPROCESS","link")</f>
        <v/>
      </c>
      <c r="U31" t="inlineStr">
        <is>
          <t>['GO:0007218:neuropeptide signaling pathway (qval2.45E-1)', 'GO:0048011:neurotrophin TRK receptor signaling pathway (qval8.65E-1)', 'GO:0045744:negative regulation of G protein-coupled receptor signaling pathway (qval9.38E-1)', 'GO:0003016:respiratory system process (qval7.64E-1)', "GO:1901910:adenosine 5'-(hexahydrogen pentaphosphate) metabolic process (qval7.54E-1)", "GO:1901911:adenosine 5'-(hexahydrogen pentaphosphate) catabolic process (qval6.28E-1)", 'GO:1901907:diadenosine pentaphosphate catabolic process (qval5.38E-1)', 'GO:1901906:diadenosine pentaphosphate metabolic process (qval4.71E-1)', 'GO:1901909:diadenosine hexaphosphate catabolic process (qval4.19E-1)', 'GO:1901908:diadenosine hexaphosphate metabolic process (qval3.77E-1)', 'GO:0071543:diphosphoinositol polyphosphate metabolic process (qval3.43E-1)', 'GO:1902476:chloride transmembrane transport (qval4.5E-1)', 'GO:0015961:diadenosine polyphosphate catabolic process (qval4.81E-1)', 'GO:0038179:neurotrophin signaling pathway (qval5.27E-1)', 'GO:0060012:synaptic transmission, glycinergic (qval6.23E-1)', 'GO:0050957:equilibrioception (qval8.14E-1)', 'GO:0098661:inorganic anion transmembrane transport (qval8.34E-1)', 'GO:0043951:negative regulation of cAMP-mediated signaling (qval7.99E-1)']</t>
        </is>
      </c>
      <c r="V31" s="3">
        <f>hyperlink("https://spiral.technion.ac.il/results/MTAwMDA3Ng==/30/GOResultsFUNCTION","link")</f>
        <v/>
      </c>
      <c r="W31" t="inlineStr">
        <is>
          <t>['GO:0005237:inhibitory extracellular ligand-gated ion channel activity (qval1.66E-2)', 'GO:0099095:ligand-gated anion channel activity (qval2.05E-2)', 'GO:0022835:transmitter-gated channel activity (qval4.55E-2)', 'GO:0022824:transmitter-gated ion channel activity (qval3.41E-2)', 'GO:0005230:extracellular ligand-gated ion channel activity (qval7.01E-2)', 'GO:0004966:galanin receptor activity (qval1.85E-1)', 'GO:0008486:diphosphoinositol-polyphosphate diphosphatase activity (qval1.59E-1)', 'GO:0000298:endopolyphosphatase activity (qval1.39E-1)', "GO:0034431:bis(5'-adenosyl)-hexaphosphatase activity (qval1.23E-1)", "GO:0034432:bis(5'-adenosyl)-pentaphosphatase activity (qval1.11E-1)", 'GO:0016933:extracellularly glycine-gated ion channel activity (qval2.5E-1)', 'GO:0016934:extracellularly glycine-gated chloride channel activity (qval2.29E-1)', "GO:0050072:m7G(5')pppN diphosphatase activity (qval2.12E-1)", 'GO:0030594:neurotransmitter receptor activity (qval2E-1)', 'GO:0005254:chloride channel activity (qval2.49E-1)']</t>
        </is>
      </c>
      <c r="X31" s="3">
        <f>hyperlink("https://spiral.technion.ac.il/results/MTAwMDA3Ng==/30/GOResultsCOMPONENT","link")</f>
        <v/>
      </c>
      <c r="Y31" t="inlineStr">
        <is>
          <t>['GO:0098982:GABA-ergic synapse (qval1.06E-1)', 'GO:0034707:chloride channel complex (qval1.62E-1)', 'GO:0005787:signal peptidase complex (qval3.94E-1)']</t>
        </is>
      </c>
    </row>
    <row r="32">
      <c r="A32" s="1" t="n">
        <v>31</v>
      </c>
      <c r="B32" t="n">
        <v>18351</v>
      </c>
      <c r="C32" t="n">
        <v>5043</v>
      </c>
      <c r="D32" t="n">
        <v>89</v>
      </c>
      <c r="E32" t="n">
        <v>7832</v>
      </c>
      <c r="F32" t="n">
        <v>161</v>
      </c>
      <c r="G32" t="n">
        <v>3803</v>
      </c>
      <c r="H32" t="n">
        <v>56</v>
      </c>
      <c r="I32" t="n">
        <v>252</v>
      </c>
      <c r="J32" s="2" t="n">
        <v>-383</v>
      </c>
      <c r="K32" t="n">
        <v>0.438</v>
      </c>
      <c r="L32" t="inlineStr">
        <is>
          <t>Abhd8,Actr1b,Adgrl3,Ankrd42,Atg16l1,Atp1b1,Atp2b3,Atp6v0a1,Atp6v1b2,Atp6v1c1,Atp6v1d,Atp6v1g2,Atp6v1h,Atp8a2,B4galnt4,B4galt5,Banp,Bap1,Bex2,Bicdl1,Cacna1d,Cacna2d1,Cacnb2,Cadm3,Cadps,Camta1,Cbarp,Ccne2,Cdipt,Celf3,Clip1,Clstn3,Cnnm1,Col4a2,Cops7a,Crmp1,Cyfip2,Cyp4x1,Dbn1,Ddx25,Dlg4,Dnm1,Dync1i1,Dynll2,Eef1a2,Eid2,Eno2,Ergic1,Eri3,Fam155a,Fam217b,Fbxl2,Fgf12,Gabrg2,Gm38393,Gm42372,Gnaq,Gnl1,Got1,Gpi1,Gpr61,Grin1,Grina,Habp4,Hectd4,Helz,Hk1,Hsph1,Ica1,Idh3a,Iffo2,Irgq,Kifap3,Kifc2,Kpna1,Lrp3,Luzp1,Madd,Map3k12,Mapk10,Mcph1,Mrnip,Myadm,Myo5a,Napb,Ndufa9,Ndufb6,Nme1,Nsf,Nsg1,Nudt18,Pacsin1,Paqr9,Pcbp3,Pcdha12,Pcdha8,Pclo,Pcmt1,Pcnx2,Pdxp,Pfkm,Pja2,Pkm,Pnmal1,Ppfia3,Ppip5k1,Psmd4,Ptprn,Ptprn2,Ptprs,Rab3a,Rbfox2,Reep1,Rheb,Rnf157,Rnf187,Rnft2,Sap30bp,Sarm1,Scn2b,Sema6b,Sept3,Sgip1,Sgsm3,Slc12a5,Slc30a5,Snap47,Snap91,Snhg11,Socs5,Spock2,Sptbn4,Stk25,Stmn2,Stmn3,Stoml1,Stub1,Stx1b,Stxbp1,Sult4a1,Syngr1,Syt13,Syt4,Thy1,Tmem59l,Ttc3,Tuba4a,Tubg2,Tut1,Uchl5,Ugcg,Uhmk1,Usp14,Vamp2,Vcpkmt,Wnk2,Ypel4,Ywhab,Ywhag,Zfp61,Zswim1</t>
        </is>
      </c>
      <c r="M32" t="inlineStr">
        <is>
          <t>[(2, 1), (2, 6), (2, 9), (2, 10), (2, 13), (2, 19), (2, 20), (2, 21), (2, 23), (2, 28), (2, 30), (2, 31), (2, 32), (2, 33), (2, 37), (2, 38), (2, 39), (2, 40), (2, 41), (2, 42), (2, 43), (2, 44), (2, 46), (2, 51), (2, 52), (2, 57), (2, 60), (2, 62), (2, 69), (2, 73), (2, 74), (2, 79), (2, 81), (2, 82), (2, 83), (2, 86), (3, 1), (3, 5), (3, 6), (3, 9), (3, 10), (3, 13), (3, 19), (3, 20), (3, 21), (3, 23), (3, 25), (3, 28), (3, 30), (3, 31), (3, 32), (3, 33), (3, 35), (3, 36), (3, 37), (3, 38), (3, 39), (3, 40), (3, 41), (3, 42), (3, 43), (3, 44), (3, 46), (3, 51), (3, 52), (3, 57), (3, 60), (3, 62), (3, 63), (3, 66), (3, 67), (3, 69), (3, 73), (3, 74), (3, 76), (3, 79), (3, 81), (3, 82), (3, 83), (3, 85), (3, 86), (3, 87), (14, 1), (14, 5), (14, 6), (14, 9), (14, 10), (14, 13), (14, 19), (14, 20), (14, 21), (14, 23), (14, 25), (14, 28), (14, 29), (14, 30), (14, 31), (14, 32), (14, 33), (14, 35), (14, 37), (14, 38), (14, 39), (14, 40), (14, 41), (14, 42), (14, 43), (14, 44), (14, 46), (14, 51), (14, 52), (14, 57), (14, 60), (14, 62), (14, 63), (14, 65), (14, 66), (14, 69), (14, 73), (14, 74), (14, 79), (14, 80), (14, 81), (14, 82), (14, 83), (14, 86), (14, 87), (24, 1), (24, 5), (24, 6), (24, 9), (24, 10), (24, 13), (24, 19), (24, 20), (24, 21), (24, 23), (24, 25), (24, 28), (24, 29), (24, 30), (24, 31), (24, 32), (24, 33), (24, 35), (24, 36), (24, 37), (24, 38), (24, 39), (24, 40), (24, 41), (24, 42), (24, 43), (24, 46), (24, 51), (24, 52), (24, 57), (24, 60), (24, 62), (24, 63), (24, 65), (24, 66), (24, 69), (24, 71), (24, 73), (24, 74), (24, 79), (24, 80), (24, 81), (24, 82), (24, 83), (24, 86), (24, 87), (27, 1), (27, 5), (27, 6), (27, 9), (27, 10), (27, 13), (27, 19), (27, 20), (27, 21), (27, 23), (27, 25), (27, 28), (27, 29), (27, 30), (27, 31), (27, 32), (27, 33), (27, 35), (27, 36), (27, 37), (27, 38), (27, 39), (27, 40), (27, 41), (27, 42), (27, 43), (27, 44), (27, 46), (27, 51), (27, 52), (27, 57), (27, 60), (27, 62), (27, 63), (27, 66), (27, 67), (27, 69), (27, 73), (27, 74), (27, 79), (27, 80), (27, 81), (27, 82), (27, 83), (27, 85), (27, 86), (27, 87), (53, 1), (53, 6), (53, 9), (53, 10), (53, 19), (53, 21), (53, 23), (53, 28), (53, 30), (53, 31), (53, 32), (53, 33), (53, 35), (53, 37), (53, 38), (53, 39), (53, 41), (53, 42), (53, 43), (53, 46), (53, 51), (53, 52), (53, 57), (53, 60), (53, 62), (53, 63), (53, 69), (53, 73), (53, 79), (53, 81), (53, 82), (53, 86)]</t>
        </is>
      </c>
      <c r="N32" t="n">
        <v>1348</v>
      </c>
      <c r="O32" t="n">
        <v>1</v>
      </c>
      <c r="P32" t="n">
        <v>0.95</v>
      </c>
      <c r="Q32" t="n">
        <v>3</v>
      </c>
      <c r="R32" t="n">
        <v>10000</v>
      </c>
      <c r="S32" t="inlineStr">
        <is>
          <t>15/03/2024, 15:44:28</t>
        </is>
      </c>
      <c r="T32" s="3">
        <f>hyperlink("https://spiral.technion.ac.il/results/MTAwMDA3Ng==/31/GOResultsPROCESS","link")</f>
        <v/>
      </c>
      <c r="U32" t="inlineStr">
        <is>
          <t>['GO:0099003:vesicle-mediated transport in synapse (qval1.77E-9)', 'GO:0051179:localization (qval1.96E-7)', 'GO:0023052:signaling (qval1.52E-7)', 'GO:0051234:establishment of localization (qval9.9E-7)', 'GO:0099537:trans-synaptic signaling (qval4.02E-6)', 'GO:0099536:synaptic signaling (qval4.42E-6)', 'GO:1990778:protein localization to cell periphery (qval4.38E-6)', 'GO:0051641:cellular localization (qval6.47E-6)', 'GO:0098916:anterograde trans-synaptic signaling (qval6.46E-6)', 'GO:0007268:chemical synaptic transmission (qval5.81E-6)', 'GO:0023061:signal release (qval5.73E-6)', 'GO:0099643:signal release from synapse (qval5.28E-6)', 'GO:0006810:transport (qval1.03E-5)', 'GO:0017156:calcium ion regulated exocytosis (qval1.85E-5)', 'GO:0051649:establishment of localization in cell (qval2.22E-5)', 'GO:0072657:protein localization to membrane (qval2.14E-5)', 'GO:0007267:cell-cell signaling (qval2.51E-5)', 'GO:0065008:regulation of biological quality (qval5.18E-5)', 'GO:0007269:neurotransmitter secretion (qval6.21E-5)', 'GO:0045055:regulated exocytosis (qval8.5E-5)', 'GO:0008104:protein localization (qval1.03E-4)', 'GO:0097479:synaptic vesicle localization (qval1.15E-4)', 'GO:0033036:macromolecule localization (qval1.31E-4)', 'GO:0032940:secretion by cell (qval1.38E-4)', 'GO:0061024:membrane organization (qval1.74E-4)', 'GO:0016050:vesicle organization (qval1.69E-4)', 'GO:0006887:exocytosis (qval1.79E-4)', 'GO:0140029:exocytic process (qval1.75E-4)', 'GO:0051648:vesicle localization (qval2.48E-4)', 'GO:0050804:modulation of chemical synaptic transmission (qval3.27E-4)', 'GO:0099177:regulation of trans-synaptic signaling (qval3.25E-4)', 'GO:0048167:regulation of synaptic plasticity (qval3.21E-4)', 'GO:0016043:cellular component organization (qval3.48E-4)', 'GO:0099072:regulation of postsynaptic membrane neurotransmitter receptor levels (qval3.87E-4)', 'GO:0051049:regulation of transport (qval4.12E-4)', 'GO:0034613:cellular protein localization (qval4.44E-4)', 'GO:0072659:protein localization to plasma membrane (qval4.43E-4)', 'GO:0007154:cell communication (qval4.4E-4)', 'GO:0016192:vesicle-mediated transport (qval4.5E-4)', 'GO:0070727:cellular macromolecule localization (qval4.82E-4)', 'GO:0071840:cellular component organization or biogenesis (qval4.85E-4)', 'GO:0043269:regulation of ion transport (qval4.84E-4)', 'GO:0048489:synaptic vesicle transport (qval4.82E-4)', 'GO:0097480:establishment of synaptic vesicle localization (qval4.71E-4)', 'GO:0046903:secretion (qval4.98E-4)', 'GO:0010807:regulation of synaptic vesicle priming (qval6.17E-4)', 'GO:0051650:establishment of vesicle localization (qval6.24E-4)', 'GO:0061337:cardiac conduction (qval7.43E-4)', 'GO:0009132:nucleoside diphosphate metabolic process (qval7.89E-4)', 'GO:0032412:regulation of ion transmembrane transporter activity (qval7.78E-4)', 'GO:0086012:membrane depolarization during cardiac muscle cell action potential (qval8.29E-4)', 'GO:0051668:localization within membrane (qval8.81E-4)', 'GO:0022898:regulation of transmembrane transporter activity (qval1.1E-3)', 'GO:0072524:pyridine-containing compound metabolic process (qval1.12E-3)', 'GO:0006165:nucleoside diphosphate phosphorylation (qval1.4E-3)', 'GO:0009135:purine nucleoside diphosphate metabolic process (qval1.37E-3)', 'GO:0009179:purine ribonucleoside diphosphate metabolic process (qval1.35E-3)', 'GO:0032409:regulation of transporter activity (qval1.53E-3)', 'GO:0009185:ribonucleoside diphosphate metabolic process (qval1.84E-3)', 'GO:0046939:nucleotide phosphorylation (qval1.81E-3)', 'GO:0006733:oxidoreduction coenzyme metabolic process (qval1.83E-3)', 'GO:0017157:regulation of exocytosis (qval2.3E-3)', 'GO:0016079:synaptic vesicle exocytosis (qval2.4E-3)', 'GO:0009205:purine ribonucleoside triphosphate metabolic process (qval2.56E-3)', 'GO:0023051:regulation of signaling (qval2.79E-3)', 'GO:0009199:ribonucleoside triphosphate metabolic process (qval2.98E-3)', 'GO:0086091:regulation of heart rate by cardiac conduction (qval3.04E-3)', 'GO:0009144:purine nucleoside triphosphate metabolic process (qval3.26E-3)', 'GO:0010959:regulation of metal ion transport (qval3.7E-3)', 'GO:0048278:vesicle docking (qval3.89E-3)', 'GO:0034404:nucleobase-containing small molecule biosynthetic process (qval4.17E-3)', 'GO:0006096:glycolytic process (qval4.29E-3)', 'GO:0048172:regulation of short-term neuronal synaptic plasticity (qval4.32E-3)', 'GO:0048168:regulation of neuronal synaptic plasticity (qval4.42E-3)', 'GO:0006757:ATP generation from ADP (qval4.69E-3)', 'GO:0006735:NADH regeneration (qval4.67E-3)', 'GO:0098881:exocytic insertion of neurotransmitter receptor to plasma membrane (qval4.61E-3)', 'GO:0098967:exocytic insertion of neurotransmitter receptor to postsynaptic membrane (qval4.55E-3)', 'GO:0061621:canonical glycolysis (qval4.49E-3)', 'GO:0061718:glucose catabolic process to pyruvate (qval4.44E-3)', 'GO:0010646:regulation of cell communication (qval4.47E-3)', 'GO:0017158:regulation of calcium ion-dependent exocytosis (qval4.5E-3)', 'GO:0046034:ATP metabolic process (qval4.51E-3)', 'GO:0046496:nicotinamide nucleotide metabolic process (qval4.46E-3)', 'GO:0009166:nucleotide catabolic process (qval4.71E-3)', 'GO:0035637:multicellular organismal signaling (qval4.96E-3)', 'GO:0019362:pyridine nucleotide metabolic process (qval4.91E-3)', 'GO:0042866:pyruvate biosynthetic process (qval5.13E-3)', 'GO:0019674:NAD metabolic process (qval5.07E-3)', 'GO:0009141:nucleoside triphosphate metabolic process (qval5.08E-3)', 'GO:0006906:vesicle fusion (qval5.1E-3)', 'GO:0051640:organelle localization (qval5.07E-3)', 'GO:0009206:purine ribonucleoside triphosphate biosynthetic process (qval5.43E-3)', 'GO:0006904:vesicle docking involved in exocytosis (qval5.41E-3)', 'GO:0009145:purine nucleoside triphosphate biosynthetic process (qval5.77E-3)', 'GO:0098693:regulation of synaptic vesicle cycle (qval5.85E-3)', 'GO:0060627:regulation of vesicle-mediated transport (qval6.33E-3)', 'GO:0061025:membrane fusion (qval6.38E-3)', 'GO:0098660:inorganic ion transmembrane transport (qval6.35E-3)', 'GO:0009201:ribonucleoside triphosphate biosynthetic process (qval6.44E-3)', 'GO:0021700:developmental maturation (qval6.63E-3)', 'GO:0006836:neurotransmitter transport (qval6.73E-3)', 'GO:0090174:organelle membrane fusion (qval6.76E-3)', 'GO:0048488:synaptic vesicle endocytosis (qval6.87E-3)', 'GO:0140238:presynaptic endocytosis (qval6.81E-3)', 'GO:0098662:inorganic cation transmembrane transport (qval6.93E-3)', 'GO:1901292:nucleoside phosphate catabolic process (qval7E-3)', 'GO:0046907:intracellular transport (qval7.1E-3)', 'GO:0045184:establishment of protein localization (qval7.23E-3)', 'GO:0046031:ADP metabolic process (qval7.24E-3)', 'GO:0140056:organelle localization by membrane tethering (qval7.88E-3)', 'GO:0086010:membrane depolarization during action potential (qval8.82E-3)', 'GO:0010975:regulation of neuron projection development (qval9.47E-3)', 'GO:1904062:regulation of cation transmembrane transport (qval9.8E-3)', 'GO:0051656:establishment of organelle localization (qval9.72E-3)', 'GO:0050905:neuromuscular process (qval9.64E-3)', 'GO:0065009:regulation of molecular function (qval9.9E-3)', 'GO:0016188:synaptic vesicle maturation (qval1.01E-2)', 'GO:0006007:glucose catabolic process (qval1E-2)', 'GO:0061620:glycolytic process through glucose-6-phosphate (qval9.94E-3)', 'GO:0022406:membrane docking (qval1.04E-2)', 'GO:0032879:regulation of localization (qval1.05E-2)', 'GO:0009142:nucleoside triphosphate biosynthetic process (qval1.09E-2)', 'GO:0006734:NADH metabolic process (qval1.09E-2)', 'GO:0019359:nicotinamide nucleotide biosynthetic process (qval1.16E-2)', 'GO:0045664:regulation of neuron differentiation (qval1.23E-2)', 'GO:0006732:coenzyme metabolic process (qval1.23E-2)', 'GO:0098655:cation transmembrane transport (qval1.33E-2)', 'GO:2000649:regulation of sodium ion transmembrane transporter activity (qval1.35E-2)', 'GO:0043270:positive regulation of ion transport (qval1.44E-2)', 'GO:1902600:proton transmembrane transport (qval1.45E-2)', 'GO:0019363:pyridine nucleotide biosynthetic process (qval1.44E-2)', 'GO:0006996:organelle organization (qval1.44E-2)', 'GO:0042391:regulation of membrane potential (qval1.46E-2)', 'GO:0006090:pyruvate metabolic process (qval1.53E-2)', 'GO:1903421:regulation of synaptic vesicle recycling (qval1.52E-2)', 'GO:0016081:synaptic vesicle docking (qval1.58E-2)', 'GO:1902514:regulation of calcium ion transmembrane transport via high voltage-gated calcium channel (qval1.56E-2)', 'GO:0048284:organelle fusion (qval1.62E-2)', 'GO:1903539:protein localization to postsynaptic membrane (qval1.68E-2)', 'GO:0072525:pyridine-containing compound biosynthetic process (qval1.73E-2)', 'GO:0035418:protein localization to synapse (qval1.72E-2)', 'GO:0046434:organophosphate catabolic process (qval1.72E-2)', 'GO:0055086:nucleobase-containing small molecule metabolic process (qval1.73E-2)', 'GO:0009117:nucleotide metabolic process (qval1.74E-2)', 'GO:0009167:purine ribonucleoside monophosphate metabolic process (qval1.73E-2)', 'GO:0002028:regulation of sodium ion transport (qval1.73E-2)', 'GO:0009126:purine nucleoside monophosphate metabolic process (qval1.79E-2)', 'GO:0031629:synaptic vesicle fusion to presynaptic active zone membrane (qval1.87E-2)', 'GO:0099500:vesicle fusion to plasma membrane (qval1.86E-2)', 'GO:0061615:glycolytic process through fructose-6-phosphate (qval1.85E-2)', 'GO:0006754:ATP biosynthetic process (qval1.89E-2)', 'GO:0006753:nucleoside phosphate metabolic process (qval1.95E-2)', 'GO:0060341:regulation of cellular localization (qval2.07E-2)', 'GO:1903305:regulation of regulated secretory pathway (qval2.16E-2)', 'GO:0002027:regulation of heart rate (qval2.18E-2)', 'GO:0035494:SNARE complex disassembly (qval2.26E-2)', 'GO:1902305:regulation of sodium ion transmembrane transport (qval2.47E-2)', 'GO:0009161:ribonucleoside monophosphate metabolic process (qval2.73E-2)', 'GO:0050806:positive regulation of synaptic transmission (qval2.8E-2)', 'GO:0044283:small molecule biosynthetic process (qval2.93E-2)', 'GO:2000463:positive regulation of excitatory postsynaptic potential (qval2.93E-2)', 'GO:0015031:protein transport (qval2.96E-2)', 'GO:0034765:regulation of ion transmembrane transport (qval2.99E-2)', 'GO:0048878:chemical homeostasis (qval3.04E-2)', 'GO:0006812:cation transport (qval3.09E-2)', 'GO:0048518:positive regulation of biological process (qval3.21E-2)', 'GO:0009123:nucleoside monophosphate metabolic process (qval3.6E-2)', 'GO:1903530:regulation of secretion by cell (qval3.8E-2)', 'GO:0030073:insulin secretion (qval3.79E-2)', 'GO:0048268:clathrin coat assembly (qval3.78E-2)', 'GO:0009435:NAD biosynthetic process (qval3.76E-2)', 'GO:0016185:synaptic vesicle budding from presynaptic endocytic zone membrane (qval4.08E-2)', 'GO:1904879:positive regulation of calcium ion transmembrane transport via high voltage-gated calcium channel (qval4.06E-2)', 'GO:0061792:secretory granule maturation (qval4.04E-2)', 'GO:0050767:regulation of neurogenesis (qval4.02E-2)', 'GO:0015833:peptide transport (qval4.03E-2)', 'GO:0050808:synapse organization (qval4.18E-2)', 'GO:0051932:synaptic transmission, GABAergic (qval4.3E-2)', 'GO:0019320:hexose catabolic process (qval4.28E-2)', 'GO:0072521:purine-containing compound metabolic process (qval4.38E-2)', 'GO:0016052:carbohydrate catabolic process (qval4.48E-2)', 'GO:0048812:neuron projection morphogenesis (qval4.73E-2)', 'GO:0016082:synaptic vesicle priming (qval4.94E-2)', 'GO:0051050:positive regulation of transport (qval4.97E-2)', 'GO:0042886:amide transport (qval5.12E-2)', 'GO:0048259:regulation of receptor-mediated endocytosis (qval5.2E-2)', 'GO:0019637:organophosphate metabolic process (qval5.33E-2)', 'GO:0051899:membrane depolarization (qval5.37E-2)', 'GO:0120039:plasma membrane bounded cell projection morphogenesis (qval5.35E-2)', 'GO:0034220:ion transmembrane transport (qval5.38E-2)', 'GO:0022604:regulation of cell morphogenesis (qval5.36E-2)', 'GO:1904427:positive regulation of calcium ion transmembrane transport (qval5.37E-2)', 'GO:0009150:purine ribonucleotide metabolic process (qval5.52E-2)', 'GO:0051960:regulation of nervous system development (qval5.54E-2)', 'GO:0009127:purine nucleoside monophosphate biosynthetic process (qval5.6E-2)', 'GO:0009168:purine ribonucleoside monophosphate biosynthetic process (qval5.57E-2)', 'GO:0043624:cellular protein complex disassembly (qval5.57E-2)', 'GO:0043933:protein-containing complex subunit organization (qval5.64E-2)', 'GO:0046879:hormone secretion (qval5.81E-2)', 'GO:1901843:positive regulation of high voltage-gated calcium channel activity (qval5.82E-2)', 'GO:0048858:cell projection morphogenesis (qval5.89E-2)', 'GO:2001257:regulation of cation channel activity (qval6.03E-2)', 'GO:0046365:monosaccharide catabolic process (qval6.03E-2)', 'GO:0009156:ribonucleoside monophosphate biosynthetic process (qval6.68E-2)', 'GO:0051928:positive regulation of calcium ion transport (qval6.66E-2)', 'GO:0044270:cellular nitrogen compound catabolic process (qval6.69E-2)', 'GO:0010769:regulation of cell morphogenesis involved in differentiation (qval6.69E-2)', 'GO:0008016:regulation of heart contraction (qval6.72E-2)', 'GO:0050801:ion homeostasis (qval6.76E-2)', 'GO:0060284:regulation of cell development (qval6.74E-2)', 'GO:0009108:coenzyme biosynthetic process (qval6.75E-2)', 'GO:0006163:purine nucleotide metabolic process (qval7.01E-2)']</t>
        </is>
      </c>
      <c r="V32" s="3">
        <f>hyperlink("https://spiral.technion.ac.il/results/MTAwMDA3Ng==/31/GOResultsFUNCTION","link")</f>
        <v/>
      </c>
      <c r="W32" t="inlineStr">
        <is>
          <t>['GO:0000149:SNARE binding (qval2.37E-4)', 'GO:0016462:pyrophosphatase activity (qval1.64E-4)', 'GO:0016817:hydrolase activity, acting on acid anhydrides (qval1.15E-4)', 'GO:0016818:hydrolase activity, acting on acid anhydrides, in phosphorus-containing anhydrides (qval8.6E-5)', 'GO:0017111:nucleoside-triphosphatase activity (qval9.48E-5)', 'GO:0019900:kinase binding (qval3.08E-4)', 'GO:0019829:cation-transporting ATPase activity (qval3.4E-4)', 'GO:0042625:ATPase coupled ion transmembrane transporter activity (qval2.97E-4)', 'GO:0022853:active ion transmembrane transporter activity (qval2.64E-4)', 'GO:0019901:protein kinase binding (qval4.46E-4)', 'GO:0046961:proton-transporting ATPase activity, rotational mechanism (qval4.86E-4)', 'GO:0017075:syntaxin-1 binding (qval8.81E-4)', 'GO:0019905:syntaxin binding (qval1.17E-3)', 'GO:0036442:proton-exporting ATPase activity (qval1.37E-3)', 'GO:0043168:anion binding (qval1.55E-3)', 'GO:0044769:ATPase activity, coupled to transmembrane movement of ions, rotational mechanism (qval1.71E-3)', 'GO:0086007:voltage-gated calcium channel activity involved in cardiac muscle cell action potential (qval1.78E-3)', 'GO:0008092:cytoskeletal protein binding (qval4.39E-3)', 'GO:0019899:enzyme binding (qval4.54E-3)', 'GO:0005515:protein binding (qval7.72E-3)', 'GO:0042626:ATPase activity, coupled to transmembrane movement of substances (qval7.75E-3)', 'GO:0097367:carbohydrate derivative binding (qval8.12E-3)', 'GO:0043492:ATPase activity, coupled to movement of substances (qval8.52E-3)', 'GO:0015399:primary active transmembrane transporter activity (qval8.67E-3)', 'GO:0015405:P-P-bond-hydrolysis-driven transmembrane transporter activity (qval8.32E-3)', 'GO:0035639:purine ribonucleoside triphosphate binding (qval8.94E-3)', 'GO:0022890:inorganic cation transmembrane transporter activity (qval1.21E-2)', 'GO:0032555:purine ribonucleotide binding (qval1.76E-2)', 'GO:0016787:hydrolase activity (qval1.75E-2)', 'GO:0036094:small molecule binding (qval1.84E-2)', 'GO:0017076:purine nucleotide binding (qval1.81E-2)', 'GO:0032553:ribonucleotide binding (qval1.83E-2)', 'GO:0005525:GTP binding (qval1.82E-2)', 'GO:0032550:purine ribonucleoside binding (qval2.02E-2)', 'GO:0008022:protein C-terminus binding (qval2.1E-2)', 'GO:0001883:purine nucleoside binding (qval2.13E-2)', 'GO:0032549:ribonucleoside binding (qval2.12E-2)', 'GO:0008324:cation transmembrane transporter activity (qval2.28E-2)', 'GO:0003824:catalytic activity (qval2.32E-2)', 'GO:0000287:magnesium ion binding (qval2.37E-2)', 'GO:0016887:ATPase activity (qval2.42E-2)', 'GO:0001882:nucleoside binding (qval2.36E-2)', 'GO:0019001:guanyl nucleotide binding (qval2.49E-2)', 'GO:0032561:guanyl ribonucleotide binding (qval2.43E-2)', 'GO:0005488:binding (qval3.36E-2)', 'GO:0000166:nucleotide binding (qval4.72E-2)', 'GO:1901265:nucleoside phosphate binding (qval4.62E-2)', 'GO:0003924:GTPase activity (qval5.61E-2)', 'GO:0015075:ion transmembrane transporter activity (qval5.85E-2)', 'GO:0043167:ion binding (qval6.38E-2)', 'GO:0015318:inorganic molecular entity transmembrane transporter activity (qval7.65E-2)', 'GO:0015631:tubulin binding (qval8.24E-2)', 'GO:0015085:calcium ion transmembrane transporter activity (qval8.29E-2)']</t>
        </is>
      </c>
      <c r="X32" s="3">
        <f>hyperlink("https://spiral.technion.ac.il/results/MTAwMDA3Ng==/31/GOResultsCOMPONENT","link")</f>
        <v/>
      </c>
      <c r="Y32" t="inlineStr">
        <is>
          <t>['GO:0097458:neuron part (qval1.19E-17)', 'GO:0045202:synapse (qval2.2E-14)', 'GO:0044456:synapse part (qval1.57E-14)', 'GO:0120025:plasma membrane bounded cell projection (qval1.1E-10)', 'GO:0042995:cell projection (qval2.23E-10)', 'GO:0043005:neuron projection (qval1.9E-10)', 'GO:0120038:plasma membrane bounded cell projection part (qval2.01E-9)', 'GO:0044463:cell projection part (qval1.76E-9)', 'GO:0043209:myelin sheath (qval6.13E-9)', 'GO:0098978:glutamatergic synapse (qval1.12E-8)', 'GO:0044444:cytoplasmic part (qval2.75E-8)', 'GO:0098793:presynapse (qval4.07E-7)', 'GO:0070382:exocytic vesicle (qval2.24E-6)', 'GO:0099503:secretory vesicle (qval2.38E-6)', 'GO:0030133:transport vesicle (qval3.58E-6)', 'GO:0033267:axon part (qval6.92E-6)', 'GO:0031410:cytoplasmic vesicle (qval2.8E-5)', 'GO:0008021:synaptic vesicle (qval2.84E-5)', 'GO:0097708:intracellular vesicle (qval2.78E-5)', 'GO:0098590:plasma membrane region (qval3.38E-5)', 'GO:0031982:vesicle (qval4.73E-5)', 'GO:0005737:cytoplasm (qval7.64E-5)', 'GO:0098563:intrinsic component of synaptic vesicle membrane (qval9.11E-5)', 'GO:0097470:ribbon synapse (qval9.56E-5)', 'GO:0030285:integral component of synaptic vesicle membrane (qval1.36E-4)', 'GO:0044424:intracellular part (qval1.68E-4)', 'GO:0014069:postsynaptic density (qval1.62E-4)', 'GO:0099572:postsynaptic specialization (qval1.95E-4)', 'GO:0030425:dendrite (qval2.32E-4)', 'GO:0005794:Golgi apparatus (qval2.4E-4)', 'GO:0043226:organelle (qval3.29E-4)', 'GO:0060076:excitatory synapse (qval3.21E-4)', 'GO:0097060:synaptic membrane (qval3.12E-4)', 'GO:0044464:cell part (qval3.48E-4)', 'GO:0098796:membrane protein complex (qval3.44E-4)', 'GO:0044297:cell body (qval5.06E-4)', 'GO:0098688:parallel fiber to Purkinje cell synapse (qval5.17E-4)', 'GO:0033180:proton-transporting V-type ATPase, V1 domain (qval6.79E-4)', 'GO:0043025:neuronal cell body (qval9.67E-4)', 'GO:0099501:exocytic vesicle membrane (qval9.44E-4)', 'GO:0030672:synaptic vesicle membrane (qval9.21E-4)', 'GO:0016020:membrane (qval9.6E-4)', 'GO:0032590:dendrite membrane (qval1.17E-3)', 'GO:0005829:cytosol (qval1.2E-3)', 'GO:0043229:intracellular organelle (qval1.3E-3)', 'GO:0099513:polymeric cytoskeletal fiber (qval1.39E-3)', 'GO:0044306:neuron projection terminus (qval1.44E-3)', 'GO:0031256:leading edge membrane (qval1.56E-3)', 'GO:0030658:transport vesicle membrane (qval2.09E-3)', 'GO:0030054:cell junction (qval2.89E-3)', 'GO:1990742:microvesicle (qval2.95E-3)', 'GO:0044433:cytoplasmic vesicle part (qval3.68E-3)', 'GO:0098684:photoreceptor ribbon synapse (qval3.88E-3)', 'GO:1990454:L-type voltage-gated calcium channel complex (qval3.81E-3)', 'GO:0043227:membrane-bounded organelle (qval3.88E-3)', 'GO:0030424:axon (qval4.01E-3)', 'GO:0099080:supramolecular complex (qval4.46E-3)', 'GO:0099081:supramolecular polymer (qval4.38E-3)', 'GO:0099512:supramolecular fiber (qval4.31E-3)', 'GO:0031300:intrinsic component of organelle membrane (qval6.4E-3)', 'GO:0033178:proton-transporting two-sector ATPase complex, catalytic domain (qval7.3E-3)', 'GO:0000221:vacuolar proton-transporting V-type ATPase, V1 domain (qval7.24E-3)', 'GO:0031253:cell projection membrane (qval7.43E-3)', 'GO:0099240:intrinsic component of synaptic membrane (qval7.51E-3)', 'GO:0030141:secretory granule (qval7.41E-3)', 'GO:0030426:growth cone (qval7.7E-3)', 'GO:0044448:cell cortex part (qval7.58E-3)', 'GO:0032589:neuron projection membrane (qval7.79E-3)', 'GO:0048471:perinuclear region of cytoplasm (qval8.78E-3)', 'GO:0030427:site of polarized growth (qval8.98E-3)', 'GO:0044459:plasma membrane part (qval9.86E-3)', 'GO:0032991:protein-containing complex (qval1.07E-2)', 'GO:0048787:presynaptic active zone membrane (qval1.12E-2)', 'GO:0031301:integral component of organelle membrane (qval1.15E-2)', 'GO:0005886:plasma membrane (qval1.24E-2)', 'GO:0033176:proton-transporting V-type ATPase complex (qval1.28E-2)', 'GO:0005874:microtubule (qval1.3E-2)', 'GO:0098794:postsynapse (qval1.4E-2)', 'GO:0031201:SNARE complex (qval1.77E-2)', 'GO:0098833:presynaptic endocytic zone (qval1.85E-2)', 'GO:0070044:synaptobrevin 2-SNAP-25-syntaxin-1a complex (qval1.83E-2)', 'GO:0044425:membrane part (qval1.92E-2)', 'GO:0098889:intrinsic component of presynaptic membrane (qval1.92E-2)']</t>
        </is>
      </c>
    </row>
    <row r="33">
      <c r="A33" s="1" t="n">
        <v>32</v>
      </c>
      <c r="B33" t="n">
        <v>18351</v>
      </c>
      <c r="C33" t="n">
        <v>5043</v>
      </c>
      <c r="D33" t="n">
        <v>89</v>
      </c>
      <c r="E33" t="n">
        <v>7832</v>
      </c>
      <c r="F33" t="n">
        <v>116</v>
      </c>
      <c r="G33" t="n">
        <v>4187</v>
      </c>
      <c r="H33" t="n">
        <v>80</v>
      </c>
      <c r="I33" t="n">
        <v>209</v>
      </c>
      <c r="J33" s="2" t="n">
        <v>-315</v>
      </c>
      <c r="K33" t="n">
        <v>0.438</v>
      </c>
      <c r="L33" t="inlineStr">
        <is>
          <t>Aak1,Abhd6,Actr3b,Adam11,Agap3,Arl8b,Arpc3,Atp2b3,Atp6v0a1,Atp6v0c,Atp6v0d1,Atp6v1c1,Atp6v1d,Atp6v1g2,Brinp1,Bsn,Cachd1,Cacna1a,Cadm3,Cadps,Calm3,Camk1d,Camk2b,Camkk1,Camta1,Ccdc32,Cdh11,Clip1,Clmp,Clstn2,Cntnap1,Crmp1,Dagla,Dctn1,Dlat,Dnaja2,Dnm1,Dync1i1,E2f3,Efna3,Fgf13,Fkbp1b,Frrs1l,Galnt17,Gnaq,Gpi1,Grina,Hectd4,Hk1,Hsph1,Idh3a,Ifngr2,Kcnab2,Kcnq2,Klhl3,Lrp11,Lrrn2,Lztr1,Madd,Map2k4,Mapk10,Mcu,Mlf2,Mllt11,Napb,Ncdn,Nckipsd,Ndrg3,Nefl,Nell2,Nsf,Nt5dc3,Ociad2,Otub1,Pclo,Pfkl,Pkm,Pkp2,Ppm1e,Prkcg,Rasgrp1,Raver2,Rgs11,Rnf11,Rnf157,Rnf187,Robo1,Rtn4rl1,Rundc3a,Sdcbp,Sema6b,Sept3,Serinc1,Sh3gl2,Shisa6,Slc25a22,Slitrk3,Snap91,Snx10,Sptan1,Stk25,Stmn2,Sult4a1,Sv2b,Tanc1,Tecpr1,Tmem150c,Tmem160,Tmem59l,Tnfrsf21,Tubb2a,Uhmk1,Ywhab,Ywhag,Ywhah,Ywhaz</t>
        </is>
      </c>
      <c r="M33" t="inlineStr">
        <is>
          <t>[(0, 35), (0, 65), (0, 87), (2, 1), (2, 4), (2, 13), (2, 20), (2, 23), (2, 35), (2, 36), (2, 41), (2, 44), (2, 54), (2, 56), (2, 65), (2, 66), (2, 67), (2, 79), (2, 85), (2, 87), (3, 1), (3, 4), (3, 13), (3, 20), (3, 35), (3, 41), (3, 44), (3, 54), (3, 56), (3, 65), (3, 66), (3, 67), (3, 79), (3, 85), (3, 87), (5, 35), (5, 87), (6, 35), (6, 87), (7, 35), (7, 56), (7, 65), (7, 79), (7, 85), (7, 87), (8, 35), (8, 65), (8, 87), (9, 35), (10, 35), (11, 35), (11, 65), (11, 87), (12, 35), (12, 87), (14, 1), (14, 4), (14, 20), (14, 35), (14, 44), (14, 56), (14, 65), (14, 66), (14, 67), (14, 79), (14, 85), (14, 87), (15, 35), (15, 65), (15, 87), (16, 35), (16, 65), (16, 87), (17, 35), (17, 65), (17, 87), (18, 35), (18, 87), (21, 35), (21, 87), (22, 35), (22, 65), (22, 87), (24, 1), (24, 4), (24, 13), (24, 20), (24, 35), (24, 41), (24, 44), (24, 54), (24, 56), (24, 65), (24, 66), (24, 67), (24, 79), (24, 85), (24, 87), (25, 35), (25, 87), (27, 1), (27, 4), (27, 13), (27, 20), (27, 23), (27, 35), (27, 41), (27, 43), (27, 44), (27, 49), (27, 54), (27, 56), (27, 65), (27, 66), (27, 67), (27, 79), (27, 85), (27, 87), (28, 35), (28, 87), (29, 35), (29, 87), (30, 35), (31, 35), (31, 87), (32, 35), (34, 35), (34, 65), (34, 87), (36, 35), (37, 35), (38, 35), (39, 35), (40, 35), (42, 35), (45, 35), (45, 65), (45, 87), (46, 35), (47, 35), (47, 65), (47, 87), (48, 35), (50, 35), (50, 65), (50, 87), (51, 35), (52, 35), (53, 1), (53, 4), (53, 13), (53, 20), (53, 23), (53, 35), (53, 41), (53, 44), (53, 54), (53, 56), (53, 65), (53, 66), (53, 67), (53, 79), (53, 85), (53, 87), (57, 35), (57, 87), (58, 35), (58, 87), (59, 35), (59, 87), (61, 35), (61, 87), (62, 35), (63, 35), (64, 35), (64, 65), (64, 87), (68, 35), (68, 87), (69, 35), (69, 87), (71, 35), (71, 87), (72, 35), (74, 35), (74, 87), (75, 35), (75, 65), (75, 87), (76, 35), (77, 35), (77, 87), (80, 35), (80, 87), (82, 35), (83, 35), (83, 87), (84, 35), (84, 87), (86, 35), (88, 4), (88, 20), (88, 35), (88, 56), (88, 65), (88, 67), (88, 79), (88, 85), (88, 87)]</t>
        </is>
      </c>
      <c r="N33" t="n">
        <v>1749</v>
      </c>
      <c r="O33" t="n">
        <v>1</v>
      </c>
      <c r="P33" t="n">
        <v>0.9</v>
      </c>
      <c r="Q33" t="n">
        <v>3</v>
      </c>
      <c r="R33" t="n">
        <v>10000</v>
      </c>
      <c r="S33" t="inlineStr">
        <is>
          <t>15/03/2024, 15:45:10</t>
        </is>
      </c>
      <c r="T33" s="3">
        <f>hyperlink("https://spiral.technion.ac.il/results/MTAwMDA3Ng==/32/GOResultsPROCESS","link")</f>
        <v/>
      </c>
      <c r="U33" t="inlineStr">
        <is>
          <t>['GO:0051179:localization (qval2.72E-4)', 'GO:0051234:establishment of localization (qval2.49E-4)', 'GO:0006810:transport (qval3.55E-4)', 'GO:0051128:regulation of cellular component organization (qval3.74E-4)', 'GO:0051960:regulation of nervous system development (qval6.41E-4)', 'GO:0045664:regulation of neuron differentiation (qval1.03E-3)', 'GO:0065008:regulation of biological quality (qval9.99E-4)', 'GO:0051641:cellular localization (qval1.05E-3)', 'GO:0099003:vesicle-mediated transport in synapse (qval1.87E-3)', 'GO:0010975:regulation of neuron projection development (qval2.68E-3)', 'GO:0050767:regulation of neurogenesis (qval3.11E-3)', 'GO:0051649:establishment of localization in cell (qval2.91E-3)', 'GO:0046496:nicotinamide nucleotide metabolic process (qval4.36E-3)', 'GO:0019362:pyridine nucleotide metabolic process (qval4.64E-3)', 'GO:0072524:pyridine-containing compound metabolic process (qval6.02E-3)', 'GO:0051049:regulation of transport (qval6.73E-3)', 'GO:0006735:NADH regeneration (qval8.81E-3)', 'GO:0061621:canonical glycolysis (qval8.32E-3)', 'GO:0061718:glucose catabolic process to pyruvate (qval7.88E-3)', 'GO:0006733:oxidoreduction coenzyme metabolic process (qval7.81E-3)', 'GO:0050905:neuromuscular process (qval8.35E-3)', 'GO:0060284:regulation of cell development (qval1.16E-2)', 'GO:0051130:positive regulation of cellular component organization (qval1.58E-2)', 'GO:0006734:NADH metabolic process (qval1.83E-2)', 'GO:0051640:organelle localization (qval1.84E-2)', 'GO:0032879:regulation of localization (qval1.8E-2)', 'GO:0006007:glucose catabolic process (qval1.87E-2)', 'GO:0061620:glycolytic process through glucose-6-phosphate (qval1.81E-2)', 'GO:0006090:pyruvate metabolic process (qval1.82E-2)', 'GO:0120035:regulation of plasma membrane bounded cell projection organization (qval1.83E-2)', 'GO:0051648:vesicle localization (qval2.02E-2)', 'GO:0006812:cation transport (qval1.97E-2)', 'GO:0031344:regulation of cell projection organization (qval1.92E-2)', 'GO:0046907:intracellular transport (qval2.06E-2)', 'GO:0023051:regulation of signaling (qval2.1E-2)', 'GO:0010970:transport along microtubule (qval2.18E-2)', 'GO:0099111:microtubule-based transport (qval2.22E-2)', 'GO:0050885:neuromuscular process controlling balance (qval2.28E-2)', 'GO:0099537:trans-synaptic signaling (qval2.32E-2)', 'GO:0099536:synaptic signaling (qval2.62E-2)', 'GO:0030030:cell projection organization (qval2.69E-2)', 'GO:0061615:glycolytic process through fructose-6-phosphate (qval2.83E-2)', 'GO:0006811:ion transport (qval2.97E-2)', 'GO:0008104:protein localization (qval3.24E-2)', 'GO:0010646:regulation of cell communication (qval3.51E-2)', 'GO:0010976:positive regulation of neuron projection development (qval3.68E-2)', 'GO:0006096:glycolytic process (qval3.72E-2)', 'GO:0033036:macromolecule localization (qval3.65E-2)', 'GO:0006757:ATP generation from ADP (qval3.96E-2)', 'GO:0099526:presynapse to nucleus signaling pathway (qval3.99E-2)', 'GO:0098928:presynaptic signal transduction (qval3.92E-2)', 'GO:0035494:SNARE complex disassembly (qval3.84E-2)', 'GO:1904071:presynaptic active zone assembly (qval3.77E-2)', 'GO:0023052:signaling (qval3.77E-2)', 'GO:0048259:regulation of receptor-mediated endocytosis (qval3.76E-2)', 'GO:0030100:regulation of endocytosis (qval3.81E-2)', 'GO:0042866:pyruvate biosynthetic process (qval4.14E-2)', 'GO:0019674:NAD metabolic process (qval4.07E-2)', 'GO:0030705:cytoskeleton-dependent intracellular transport (qval4.03E-2)', 'GO:0007267:cell-cell signaling (qval4.25E-2)', 'GO:0051656:establishment of organelle localization (qval4.29E-2)', 'GO:0045666:positive regulation of neuron differentiation (qval4.35E-2)', 'GO:0009435:NAD biosynthetic process (qval4.4E-2)', 'GO:0051650:establishment of vesicle localization (qval4.83E-2)', 'GO:0098916:anterograde trans-synaptic signaling (qval4.83E-2)', 'GO:0007268:chemical synaptic transmission (qval4.76E-2)', 'GO:2000369:regulation of clathrin-dependent endocytosis (qval4.94E-2)', 'GO:0019320:hexose catabolic process (qval4.87E-2)', 'GO:0048488:synaptic vesicle endocytosis (qval4.93E-2)', 'GO:0140238:presynaptic endocytosis (qval4.86E-2)', 'GO:0051962:positive regulation of nervous system development (qval4.84E-2)', 'GO:0043624:cellular protein complex disassembly (qval5.15E-2)', 'GO:0046031:ADP metabolic process (qval5.08E-2)', 'GO:0016185:synaptic vesicle budding from presynaptic endocytic zone membrane (qval5.37E-2)', 'GO:0090168:Golgi reassembly (qval5.3E-2)', 'GO:0032412:regulation of ion transmembrane transporter activity (qval5.59E-2)', 'GO:0006006:glucose metabolic process (qval5.62E-2)', 'GO:0050807:regulation of synapse organization (qval6.22E-2)', 'GO:0006165:nucleoside diphosphate phosphorylation (qval6.49E-2)', 'GO:0009135:purine nucleoside diphosphate metabolic process (qval6.41E-2)', 'GO:0009179:purine ribonucleoside diphosphate metabolic process (qval6.33E-2)', 'GO:0023061:signal release (qval6.38E-2)', 'GO:0046365:monosaccharide catabolic process (qval6.4E-2)', 'GO:0007035:vacuolar acidification (qval6.33E-2)', 'GO:0022898:regulation of transmembrane transporter activity (qval6.49E-2)', 'GO:0060627:regulation of vesicle-mediated transport (qval6.44E-2)', 'GO:0019359:nicotinamide nucleotide biosynthetic process (qval6.86E-2)', 'GO:0032984:protein-containing complex disassembly (qval7.04E-2)', 'GO:0009185:ribonucleoside diphosphate metabolic process (qval7.22E-2)', 'GO:0046939:nucleotide phosphorylation (qval7.14E-2)', 'GO:0010769:regulation of cell morphogenesis involved in differentiation (qval7.41E-2)', 'GO:0050770:regulation of axonogenesis (qval7.48E-2)', 'GO:0032409:regulation of transporter activity (qval7.8E-2)', 'GO:0019363:pyridine nucleotide biosynthetic process (qval7.88E-2)', 'GO:0098930:axonal transport (qval8.94E-2)', 'GO:0016310:phosphorylation (qval9.05E-2)', 'GO:0050804:modulation of chemical synaptic transmission (qval9.33E-2)', 'GO:0072525:pyridine-containing compound biosynthetic process (qval9.26E-2)', 'GO:0045595:regulation of cell differentiation (qval9.27E-2)', 'GO:0099177:regulation of trans-synaptic signaling (qval9.2E-2)', 'GO:0016192:vesicle-mediated transport (qval9.23E-2)', 'GO:0042391:regulation of membrane potential (qval9.26E-2)', 'GO:0099072:regulation of postsynaptic membrane neurotransmitter receptor levels (qval9.4E-2)', 'GO:0051683:establishment of Golgi localization (qval9.47E-2)', 'GO:1990709:presynaptic active zone organization (qval9.38E-2)', 'GO:0007017:microtubule-based process (qval9.62E-2)', 'GO:0006754:ATP biosynthetic process (qval9.65E-2)', 'GO:0031346:positive regulation of cell projection organization (qval1.04E-1)', 'GO:2000026:regulation of multicellular organismal development (qval1.12E-1)', 'GO:0030001:metal ion transport (qval1.13E-1)', 'GO:0065007:biological regulation (qval1.17E-1)', 'GO:1903530:regulation of secretion by cell (qval1.19E-1)', 'GO:0045110:intermediate filament bundle assembly (qval1.22E-1)', 'GO:0007416:synapse assembly (qval1.23E-1)', 'GO:0050794:regulation of cellular process (qval1.24E-1)', 'GO:2001257:regulation of cation channel activity (qval1.26E-1)', 'GO:0010977:negative regulation of neuron projection development (qval1.28E-1)']</t>
        </is>
      </c>
      <c r="V33" s="3">
        <f>hyperlink("https://spiral.technion.ac.il/results/MTAwMDA3Ng==/32/GOResultsFUNCTION","link")</f>
        <v/>
      </c>
      <c r="W33" t="inlineStr">
        <is>
          <t>['GO:0046961:proton-transporting ATPase activity, rotational mechanism (qval2.31E-5)', 'GO:0005515:protein binding (qval5.26E-5)', 'GO:0036442:proton-exporting ATPase activity (qval3.77E-5)', 'GO:0044769:ATPase activity, coupled to transmembrane movement of ions, rotational mechanism (qval4.41E-5)', 'GO:0019829:cation-transporting ATPase activity (qval6.64E-5)', 'GO:0042625:ATPase coupled ion transmembrane transporter activity (qval5.53E-5)', 'GO:0022853:active ion transmembrane transporter activity (qval4.74E-5)', 'GO:0042626:ATPase activity, coupled to transmembrane movement of substances (qval3.12E-3)', 'GO:0043492:ATPase activity, coupled to movement of substances (qval3.36E-3)', 'GO:0015399:primary active transmembrane transporter activity (qval3.21E-3)', 'GO:0015405:P-P-bond-hydrolysis-driven transmembrane transporter activity (qval2.92E-3)', 'GO:0098918:structural constituent of synapse (qval1.08E-2)', 'GO:0044325:ion channel binding (qval1.02E-2)', 'GO:0015078:proton transmembrane transporter activity (qval1.64E-2)', 'GO:0017111:nucleoside-triphosphatase activity (qval2.73E-2)', 'GO:0016462:pyrophosphatase activity (qval4.89E-2)', 'GO:0016817:hydrolase activity, acting on acid anhydrides (qval4.73E-2)', 'GO:0016818:hydrolase activity, acting on acid anhydrides, in phosphorus-containing anhydrides (qval4.47E-2)', 'GO:0022890:inorganic cation transmembrane transporter activity (qval4.88E-2)', 'GO:0043274:phospholipase binding (qval6.75E-2)', 'GO:0022804:active transmembrane transporter activity (qval7.78E-2)', 'GO:0043168:anion binding (qval8.46E-2)', 'GO:0004683:calmodulin-dependent protein kinase activity (qval8.98E-2)', 'GO:0008324:cation transmembrane transporter activity (qval8.61E-2)', 'GO:0005200:structural constituent of cytoskeleton (qval8.73E-2)', 'GO:0019904:protein domain specific binding (qval8.69E-2)', 'GO:0035639:purine ribonucleoside triphosphate binding (qval1.13E-1)', 'GO:0000149:SNARE binding (qval1.39E-1)', 'GO:0098882:structural constituent of presynaptic active zone (qval1.4E-1)', 'GO:0016773:phosphotransferase activity, alcohol group as acceptor (qval1.35E-1)']</t>
        </is>
      </c>
      <c r="X33" s="3">
        <f>hyperlink("https://spiral.technion.ac.il/results/MTAwMDA3Ng==/32/GOResultsCOMPONENT","link")</f>
        <v/>
      </c>
      <c r="Y33" t="inlineStr">
        <is>
          <t>['GO:0097458:neuron part (qval1.66E-19)', 'GO:0044456:synapse part (qval4.05E-14)', 'GO:0045202:synapse (qval5.88E-11)', 'GO:0033267:axon part (qval4.24E-10)', 'GO:0120038:plasma membrane bounded cell projection part (qval1.23E-9)', 'GO:0044463:cell projection part (qval1.02E-9)', 'GO:0042995:cell projection (qval7.29E-9)', 'GO:0043005:neuron projection (qval6.68E-9)', 'GO:0120025:plasma membrane bounded cell projection (qval2E-7)', 'GO:0043209:myelin sheath (qval2.67E-7)', 'GO:0098793:presynapse (qval5.99E-7)', 'GO:0098978:glutamatergic synapse (qval3.79E-6)', 'GO:0030054:cell junction (qval3.9E-6)', 'GO:0016020:membrane (qval1.18E-5)', 'GO:0033176:proton-transporting V-type ATPase complex (qval1.22E-5)', 'GO:0099569:presynaptic cytoskeleton (qval4.53E-5)', 'GO:0098796:membrane protein complex (qval4.32E-5)', 'GO:0005737:cytoplasm (qval6.01E-5)', 'GO:0014069:postsynaptic density (qval6.24E-5)', 'GO:0099572:postsynaptic specialization (qval7.34E-5)', 'GO:0044444:cytoplasmic part (qval7.7E-5)', 'GO:0016469:proton-transporting two-sector ATPase complex (qval1.08E-4)', 'GO:0044464:cell part (qval1.27E-4)', 'GO:0016471:vacuolar proton-transporting V-type ATPase complex (qval1.91E-4)', 'GO:0044437:vacuolar part (qval3.05E-4)', 'GO:0030424:axon (qval4.03E-4)', 'GO:0034703:cation channel complex (qval8.2E-4)', 'GO:0060076:excitatory synapse (qval8.37E-4)', 'GO:0097470:ribbon synapse (qval8.19E-4)', 'GO:0008021:synaptic vesicle (qval9.58E-4)', 'GO:0033179:proton-transporting V-type ATPase, V0 domain (qval1.45E-3)', 'GO:0031982:vesicle (qval1.75E-3)', 'GO:0030133:transport vesicle (qval1.8E-3)', 'GO:0030425:dendrite (qval2.25E-3)', 'GO:0070382:exocytic vesicle (qval2.25E-3)', 'GO:0044306:neuron projection terminus (qval2.2E-3)', 'GO:1990257:piccolo-bassoon transport vesicle (qval2.28E-3)', 'GO:0120111:neuron projection cytoplasm (qval2.57E-3)', 'GO:0031410:cytoplasmic vesicle (qval3.19E-3)', 'GO:0098688:parallel fiber to Purkinje cell synapse (qval3.14E-3)', 'GO:0097708:intracellular vesicle (qval3.25E-3)', 'GO:0032838:plasma membrane bounded cell projection cytoplasm (qval4.24E-3)', 'GO:0099699:integral component of synaptic membrane (qval4.49E-3)', 'GO:0034702:ion channel complex (qval4.58E-3)', 'GO:0043679:axon terminus (qval5.8E-3)', 'GO:0033177:proton-transporting two-sector ATPase complex, proton-transporting domain (qval6.3E-3)', 'GO:1902495:transmembrane transporter complex (qval6.2E-3)', 'GO:0044297:cell body (qval6.72E-3)', 'GO:0099240:intrinsic component of synaptic membrane (qval6.82E-3)', 'GO:1990351:transporter complex (qval8.05E-3)', 'GO:0098797:plasma membrane protein complex (qval8.34E-3)', 'GO:0005768:endosome (qval9.35E-3)', 'GO:0044433:cytoplasmic vesicle part (qval9.68E-3)', 'GO:0097060:synaptic membrane (qval9.9E-3)', 'GO:0044424:intracellular part (qval9.84E-3)', 'GO:0043204:perikaryon (qval9.71E-3)', 'GO:0043226:organelle (qval1.06E-2)', 'GO:1904115:axon cytoplasm (qval1.44E-2)', 'GO:0044459:plasma membrane part (qval1.58E-2)', 'GO:0044430:cytoskeletal part (qval1.64E-2)', 'GO:0034704:calcium channel complex (qval1.64E-2)', 'GO:0043025:neuronal cell body (qval1.74E-2)', 'GO:0098982:GABA-ergic synapse (qval1.89E-2)', 'GO:0098588:bounding membrane of organelle (qval1.86E-2)', 'GO:0031252:cell leading edge (qval2.41E-2)', 'GO:0099503:secretory vesicle (qval2.39E-2)', 'GO:0098685:Schaffer collateral - CA1 synapse (qval2.5E-2)', 'GO:0005874:microtubule (qval2.52E-2)', 'GO:0048788:cytoskeleton of presynaptic active zone (qval2.52E-2)']</t>
        </is>
      </c>
    </row>
    <row r="34">
      <c r="A34" s="1" t="n">
        <v>33</v>
      </c>
      <c r="B34" t="n">
        <v>18351</v>
      </c>
      <c r="C34" t="n">
        <v>5043</v>
      </c>
      <c r="D34" t="n">
        <v>89</v>
      </c>
      <c r="E34" t="n">
        <v>7832</v>
      </c>
      <c r="F34" t="n">
        <v>106</v>
      </c>
      <c r="G34" t="n">
        <v>4222</v>
      </c>
      <c r="H34" t="n">
        <v>66</v>
      </c>
      <c r="I34" t="n">
        <v>236</v>
      </c>
      <c r="J34" s="2" t="n">
        <v>-279</v>
      </c>
      <c r="K34" t="n">
        <v>0.438</v>
      </c>
      <c r="L34" t="inlineStr">
        <is>
          <t>Acadl,Adora2b,Agl,Aldh1l1,Aldh2,Anxa3,Apoe,Asrgl1,Atp1a2,Atp6v0e,Bmpr1b,Btd,Cald1,Caskin2,Cbs,Cd151,Cd9,Cflar,Clic1,Clu,Cnn3,Cp,Cst3,Ctdsp1,Ctso,Ctsz,Cyba,Cyp2d22,Cyth4,Dbi,Eci1,Fads2,Foxo1,Fxyd1,Gadd45g,Gja1,Gstm1,Gstm2,H2-D1,Hepacam,Hmgcs2,Id3,Id4,Idh2,Igfbp5,Igfbp7,Il6st,Itgb5,Jag1,Klhl5,Lfng,Lgi4,Lix1l,Ly86,Metrn,Mgst1,Mlc1,Msx2,Mt1,Mt2,Naaa,Notch1,Ntsr2,Oasl2,Pdgfd,Pdlim5,Pla2g7,Plxnb1,Pnp,Pnrc2,Pon2,Ppp1r3c,Prdx6,Prex2,Prodh,Prxl2a,Ptprb,Pttg1ip,Pygb,Rcn3,S1pr1,Scara3,Sdc4,Slc1a5,Slc7a2,Smpdl3a,Swap70,Tagln2,Tbx2,Tcf12,Tcn2,Tgfb1,Tgm2,Tinagl1,Tjp1,Tmem100,Tns1,Tob2,Tor1aip1,Tprkb,Trp53inp1,Vamp8,Vwf,Wasf2,Wwtr1,Zcchc24</t>
        </is>
      </c>
      <c r="M34" t="inlineStr">
        <is>
          <t>[(1, 12), (1, 34), (5, 12), (5, 34), (6, 12), (6, 22), (6, 34), (6, 47), (9, 12), (9, 14), (9, 22), (9, 34), (9, 47), (9, 50), (9, 75), (10, 12), (10, 22), (10, 34), (10, 75), (13, 12), (13, 34), (18, 12), (18, 34), (19, 12), (19, 14), (19, 22), (19, 34), (19, 50), (19, 75), (20, 12), (20, 34), (21, 12), (21, 14), (21, 22), (21, 34), (21, 47), (21, 50), (21, 75), (23, 12), (23, 34), (25, 12), (25, 34), (26, 34), (28, 12), (28, 34), (29, 34), (30, 12), (30, 14), (30, 22), (30, 34), (30, 47), (30, 50), (30, 75), (31, 12), (31, 34), (32, 12), (32, 34), (33, 12), (33, 34), (35, 12), (35, 14), (35, 22), (35, 34), (35, 47), (35, 50), (35, 75), (37, 12), (37, 34), (38, 12), (38, 14), (38, 22), (38, 34), (38, 47), (38, 50), (38, 75), (39, 12), (39, 14), (39, 22), (39, 34), (39, 47), (39, 50), (39, 75), (40, 12), (40, 14), (40, 22), (40, 34), (40, 47), (40, 50), (40, 75), (41, 12), (41, 34), (42, 12), (42, 14), (42, 22), (42, 34), (42, 47), (42, 50), (42, 75), (43, 12), (43, 14), (43, 22), (43, 34), (43, 47), (43, 50), (43, 75), (44, 12), (44, 34), (46, 12), (46, 14), (46, 22), (46, 34), (46, 47), (46, 50), (46, 75), (51, 12), (51, 14), (51, 22), (51, 34), (51, 47), (51, 50), (51, 75), (52, 12), (52, 14), (52, 22), (52, 34), (52, 47), (52, 50), (52, 75), (56, 12), (56, 14), (56, 22), (56, 34), (56, 47), (56, 50), (56, 75), (57, 12), (57, 14), (57, 22), (57, 34), (57, 47), (57, 50), (57, 75), (58, 12), (58, 34), (59, 12), (59, 34), (60, 12), (60, 34), (62, 12), (62, 14), (62, 22), (62, 34), (62, 47), (62, 50), (62, 75), (63, 12), (63, 22), (63, 34), (63, 75), (65, 12), (65, 34), (66, 34), (67, 12), (67, 14), (67, 22), (67, 34), (67, 47), (67, 50), (67, 75), (69, 12), (69, 22), (69, 34), (69, 47), (69, 50), (69, 75), (70, 12), (70, 34), (71, 34), (72, 12), (72, 34), (73, 12), (73, 14), (73, 22), (73, 34), (73, 47), (73, 50), (73, 75), (74, 12), (74, 34), (76, 12), (76, 34), (77, 34), (78, 12), (78, 34), (79, 12), (79, 34), (80, 12), (80, 14), (80, 22), (80, 34), (80, 47), (80, 50), (80, 75), (81, 12), (81, 14), (81, 22), (81, 34), (81, 47), (81, 50), (81, 75), (82, 12), (82, 14), (82, 22), (82, 34), (82, 47), (82, 50), (82, 75), (83, 12), (83, 34), (84, 34), (85, 12), (85, 34), (86, 12), (86, 14), (86, 22), (86, 34), (86, 47), (86, 50), (86, 75), (87, 12), (87, 14), (87, 22), (87, 34), (87, 47), (87, 50), (87, 75)]</t>
        </is>
      </c>
      <c r="N34" t="n">
        <v>3179</v>
      </c>
      <c r="O34" t="n">
        <v>0.75</v>
      </c>
      <c r="P34" t="n">
        <v>0.95</v>
      </c>
      <c r="Q34" t="n">
        <v>3</v>
      </c>
      <c r="R34" t="n">
        <v>10000</v>
      </c>
      <c r="S34" t="inlineStr">
        <is>
          <t>15/03/2024, 15:45:47</t>
        </is>
      </c>
      <c r="T34" s="3">
        <f>hyperlink("https://spiral.technion.ac.il/results/MTAwMDA3Ng==/33/GOResultsPROCESS","link")</f>
        <v/>
      </c>
      <c r="U34" t="inlineStr">
        <is>
          <t>['GO:0030278:regulation of ossification (qval9.4E-6)', 'GO:0051239:regulation of multicellular organismal process (qval3.98E-5)', 'GO:0042127:regulation of cell proliferation (qval1.18E-4)', 'GO:0045667:regulation of osteoblast differentiation (qval3.79E-4)', 'GO:0051270:regulation of cellular component movement (qval3.18E-4)', 'GO:0030334:regulation of cell migration (qval5.94E-4)', 'GO:0050793:regulation of developmental process (qval7.99E-4)', 'GO:2000145:regulation of cell motility (qval9.74E-4)', 'GO:0045595:regulation of cell differentiation (qval8.76E-4)', 'GO:0045599:negative regulation of fat cell differentiation (qval1.49E-3)', 'GO:0045596:negative regulation of cell differentiation (qval2.23E-3)', 'GO:0040012:regulation of locomotion (qval2.24E-3)', 'GO:0008284:positive regulation of cell proliferation (qval2.2E-3)', 'GO:0051093:negative regulation of developmental process (qval2.11E-3)', 'GO:0042221:response to chemical (qval2.68E-3)', 'GO:0045778:positive regulation of ossification (qval2.52E-3)', 'GO:2000026:regulation of multicellular organismal development (qval2.4E-3)', 'GO:0045669:positive regulation of osteoblast differentiation (qval3.48E-3)', 'GO:0098754:detoxification (qval3.31E-3)', 'GO:0001649:osteoblast differentiation (qval5.06E-3)', 'GO:0061311:cell surface receptor signaling pathway involved in heart development (qval5.11E-3)', 'GO:0051240:positive regulation of multicellular organismal process (qval5.1E-3)', 'GO:0048762:mesenchymal cell differentiation (qval5.12E-3)', 'GO:0009056:catabolic process (qval6.86E-3)', 'GO:0006875:cellular metal ion homeostasis (qval9.19E-3)', 'GO:0032101:regulation of response to external stimulus (qval8.9E-3)', 'GO:0072503:cellular divalent inorganic cation homeostasis (qval8.59E-3)', 'GO:0032103:positive regulation of response to external stimulus (qval1.1E-2)', 'GO:0017144:drug metabolic process (qval1.16E-2)', 'GO:0072507:divalent inorganic cation homeostasis (qval1.3E-2)', 'GO:0048583:regulation of response to stimulus (qval1.27E-2)', 'GO:0001837:epithelial to mesenchymal transition (qval1.37E-2)', 'GO:0010033:response to organic substance (qval1.35E-2)', 'GO:0003198:epithelial to mesenchymal transition involved in endocardial cushion formation (qval1.55E-2)', 'GO:1902998:positive regulation of neurofibrillary tangle assembly (qval1.59E-2)', 'GO:0048646:anatomical structure formation involved in morphogenesis (qval1.7E-2)', 'GO:0048661:positive regulation of smooth muscle cell proliferation (qval1.66E-2)', 'GO:0044248:cellular catabolic process (qval1.95E-2)', 'GO:0030003:cellular cation homeostasis (qval1.97E-2)', 'GO:0048584:positive regulation of response to stimulus (qval1.95E-2)', 'GO:0055065:metal ion homeostasis (qval1.91E-2)', 'GO:0051241:negative regulation of multicellular organismal process (qval1.92E-2)', 'GO:1901700:response to oxygen-containing compound (qval1.93E-2)', 'GO:0007263:nitric oxide mediated signal transduction (qval2.05E-2)', 'GO:0065008:regulation of biological quality (qval2.13E-2)', 'GO:0009987:cellular process (qval2.11E-2)', 'GO:0006873:cellular ion homeostasis (qval2.08E-2)', 'GO:0050896:response to stimulus (qval2.1E-2)', 'GO:0040007:growth (qval2.25E-2)', 'GO:1901213:regulation of transcription from RNA polymerase II promoter involved in heart development (qval2.29E-2)', 'GO:0030335:positive regulation of cell migration (qval2.78E-2)', 'GO:0010647:positive regulation of cell communication (qval3.02E-2)', 'GO:0043067:regulation of programmed cell death (qval3.1E-2)', 'GO:0051271:negative regulation of cellular component movement (qval3.07E-2)', 'GO:0072017:distal tubule development (qval3.02E-2)', 'GO:1902996:regulation of neurofibrillary tangle assembly (qval2.97E-2)', 'GO:0023056:positive regulation of signaling (qval2.97E-2)', 'GO:0014009:glial cell proliferation (qval3.01E-2)', 'GO:0042592:homeostatic process (qval3.02E-2)', 'GO:0050767:regulation of neurogenesis (qval3E-2)', 'GO:0045747:positive regulation of Notch signaling pathway (qval2.99E-2)', 'GO:2000147:positive regulation of cell motility (qval3.18E-2)', 'GO:0065009:regulation of molecular function (qval3.13E-2)', 'GO:0051960:regulation of nervous system development (qval3.17E-2)', 'GO:0051094:positive regulation of developmental process (qval3.2E-2)', 'GO:0070887:cellular response to chemical stimulus (qval3.19E-2)', 'GO:0050768:negative regulation of neurogenesis (qval3.22E-2)', 'GO:0050801:ion homeostasis (qval3.5E-2)', 'GO:0055080:cation homeostasis (qval3.75E-2)', 'GO:0010718:positive regulation of epithelial to mesenchymal transition (qval3.72E-2)', 'GO:0008285:negative regulation of cell proliferation (qval3.76E-2)', 'GO:0048771:tissue remodeling (qval3.71E-2)', 'GO:0051272:positive regulation of cellular component movement (qval3.7E-2)', 'GO:0045598:regulation of fat cell differentiation (qval3.98E-2)', 'GO:0045597:positive regulation of cell differentiation (qval3.95E-2)', 'GO:0070167:regulation of biomineral tissue development (qval3.92E-2)', 'GO:0030336:negative regulation of cell migration (qval3.92E-2)', 'GO:0098771:inorganic ion homeostasis (qval3.96E-2)', 'GO:0055082:cellular chemical homeostasis (qval3.97E-2)', 'GO:0048518:positive regulation of biological process (qval3.99E-2)', 'GO:0040017:positive regulation of locomotion (qval3.97E-2)', 'GO:0010942:positive regulation of cell death (qval3.99E-2)', 'GO:0060842:arterial endothelial cell differentiation (qval3.99E-2)', 'GO:0007386:compartment pattern specification (qval3.94E-2)', 'GO:0006073:cellular glucan metabolic process (qval3.93E-2)', 'GO:0005977:glycogen metabolic process (qval3.88E-2)', 'GO:0044042:glucan metabolic process (qval3.84E-2)', 'GO:0006874:cellular calcium ion homeostasis (qval3.96E-2)', 'GO:0019725:cellular homeostasis (qval4.18E-2)', 'GO:0042981:regulation of apoptotic process (qval4.28E-2)', 'GO:0009719:response to endogenous stimulus (qval4.26E-2)', 'GO:0051961:negative regulation of nervous system development (qval4.29E-2)', 'GO:2000146:negative regulation of cell motility (qval4.39E-2)', 'GO:0048589:developmental growth (qval4.47E-2)', 'GO:0055074:calcium ion homeostasis (qval4.85E-2)', 'GO:0014013:regulation of gliogenesis (qval4.81E-2)', 'GO:0046688:response to copper ion (qval4.82E-2)', 'GO:0009653:anatomical structure morphogenesis (qval4.82E-2)', 'GO:0043065:positive regulation of apoptotic process (qval4.84E-2)', 'GO:1902904:negative regulation of supramolecular fiber organization (qval4.96E-2)', 'GO:0043068:positive regulation of programmed cell death (qval5.11E-2)', 'GO:0006082:organic acid metabolic process (qval5.1E-2)', 'GO:0060317:cardiac epithelial to mesenchymal transition (qval5.2E-2)', 'GO:0071677:positive regulation of mononuclear cell migration (qval5.15E-2)', 'GO:0003241:growth involved in heart morphogenesis (qval5.23E-2)', 'GO:0090183:regulation of kidney development (qval5.29E-2)', 'GO:0010721:negative regulation of cell development (qval5.24E-2)', 'GO:0009967:positive regulation of signal transduction (qval5.49E-2)', 'GO:0048522:positive regulation of cellular process (qval5.58E-2)', 'GO:0010941:regulation of cell death (qval5.78E-2)', 'GO:0006112:energy reserve metabolic process (qval5.78E-2)', 'GO:0090257:regulation of muscle system process (qval5.98E-2)', 'GO:0048514:blood vessel morphogenesis (qval5.99E-2)', 'GO:0044282:small molecule catabolic process (qval5.99E-2)', 'GO:0048844:artery morphogenesis (qval5.95E-2)', 'GO:0032231:regulation of actin filament bundle assembly (qval6.09E-2)', 'GO:0048660:regulation of smooth muscle cell proliferation (qval6.15E-2)', 'GO:0097164:ammonium ion metabolic process (qval6.3E-2)', 'GO:0048878:chemical homeostasis (qval6.34E-2)', 'GO:0007219:Notch signaling pathway (qval6.42E-2)', 'GO:0019752:carboxylic acid metabolic process (qval6.37E-2)', 'GO:0060284:regulation of cell development (qval6.72E-2)', 'GO:0090261:positive regulation of inclusion body assembly (qval6.67E-2)', 'GO:0060837:blood vessel endothelial cell differentiation (qval6.62E-2)', 'GO:0003256:regulation of transcription from RNA polymerase II promoter involved in myocardial precursor cell differentiation (qval6.57E-2)', 'GO:0010273:detoxification of copper ion (qval6.51E-2)', 'GO:0044281:small molecule metabolic process (qval6.7E-2)', 'GO:1990748:cellular detoxification (qval6.79E-2)', 'GO:0035239:tube morphogenesis (qval7.64E-2)', 'GO:0051480:regulation of cytosolic calcium ion concentration (qval7.9E-2)', 'GO:0048729:tissue morphogenesis (qval7.99E-2)', 'GO:0045662:negative regulation of myoblast differentiation (qval8.15E-2)', 'GO:1901701:cellular response to oxygen-containing compound (qval8.32E-2)', 'GO:0045665:negative regulation of neuron differentiation (qval8.48E-2)', 'GO:0061314:Notch signaling involved in heart development (qval8.48E-2)', 'GO:0071447:cellular response to hydroperoxide (qval8.41E-2)', 'GO:0022407:regulation of cell-cell adhesion (qval8.5E-2)', 'GO:0044255:cellular lipid metabolic process (qval8.5E-2)', 'GO:0002009:morphogenesis of an epithelium (qval8.52E-2)', 'GO:0051497:negative regulation of stress fiber assembly (qval8.5E-2)', 'GO:0040013:negative regulation of locomotion (qval8.74E-2)', 'GO:0051186:cofactor metabolic process (qval8.95E-2)', 'GO:0010646:regulation of cell communication (qval8.96E-2)', 'GO:0022408:negative regulation of cell-cell adhesion (qval8.92E-2)', 'GO:0032879:regulation of localization (qval8.86E-2)', 'GO:0043436:oxoacid metabolic process (qval8.84E-2)', 'GO:0009966:regulation of signal transduction (qval8.9E-2)', 'GO:1901698:response to nitrogen compound (qval9.07E-2)', 'GO:0048523:negative regulation of cellular process (qval9.21E-2)', 'GO:0023051:regulation of signaling (qval9.21E-2)', 'GO:0030155:regulation of cell adhesion (qval9.35E-2)', 'GO:0042493:response to drug (qval9.39E-2)', 'GO:0014741:negative regulation of muscle hypertrophy (qval9.42E-2)', 'GO:0014070:response to organic cyclic compound (qval9.41E-2)', 'GO:0060429:epithelium development (qval9.8E-2)', 'GO:0072126:positive regulation of glomerular mesangial cell proliferation (qval9.74E-2)', 'GO:0062043:positive regulation of cardiac epithelial to mesenchymal transition (qval9.68E-2)', 'GO:0061687:detoxification of inorganic compound (qval9.62E-2)']</t>
        </is>
      </c>
      <c r="V34" s="3">
        <f>hyperlink("https://spiral.technion.ac.il/results/MTAwMDA3Ng==/33/GOResultsFUNCTION","link")</f>
        <v/>
      </c>
      <c r="W34" t="inlineStr">
        <is>
          <t>['GO:0005515:protein binding (qval8.67E-4)', 'GO:0048037:cofactor binding (qval9.51E-3)', 'GO:0043295:glutathione binding (qval8.88E-2)', 'GO:1900750:oligopeptide binding (qval6.66E-2)', 'GO:0005488:binding (qval7.32E-2)', 'GO:0033218:amide binding (qval1.63E-1)', 'GO:0042802:identical protein binding (qval2.12E-1)', 'GO:0004364:glutathione transferase activity (qval2.86E-1)', 'GO:0001871:pattern binding (qval2.85E-1)', 'GO:0030247:polysaccharide binding (qval2.56E-1)', 'GO:0016209:antioxidant activity (qval2.98E-1)', 'GO:1901681:sulfur compound binding (qval2.79E-1)', 'GO:0071253:connexin binding (qval2.59E-1)', 'GO:0016491:oxidoreductase activity (qval2.45E-1)']</t>
        </is>
      </c>
      <c r="X34" s="3">
        <f>hyperlink("https://spiral.technion.ac.il/results/MTAwMDA3Ng==/33/GOResultsCOMPONENT","link")</f>
        <v/>
      </c>
      <c r="Y34" t="inlineStr">
        <is>
          <t>['GO:0044421:extracellular region part (qval4.74E-5)', 'GO:0005773:vacuole (qval3.62E-3)', 'GO:0005764:lysosome (qval3.68E-3)', 'GO:0000323:lytic vacuole (qval2.76E-3)', 'GO:0005615:extracellular space (qval3.89E-3)', 'GO:0005576:extracellular region (qval5.15E-3)', 'GO:0009986:cell surface (qval8.17E-3)', 'GO:0032994:protein-lipid complex (qval8.51E-3)', 'GO:0005912:adherens junction (qval1.19E-2)', 'GO:0070161:anchoring junction (qval1.55E-2)', 'GO:0031012:extracellular matrix (qval3.05E-2)', 'GO:0034364:high-density lipoprotein particle (qval4.27E-2)', 'GO:0062023:collagen-containing extracellular matrix (qval5.45E-2)', 'GO:0014704:intercalated disc (qval5.79E-2)', 'GO:1990777:lipoprotein particle (qval8.16E-2)', 'GO:0034358:plasma lipoprotein particle (qval7.65E-2)', 'GO:0016324:apical plasma membrane (qval8.8E-2)', 'GO:0016020:membrane (qval9.85E-2)']</t>
        </is>
      </c>
    </row>
    <row r="35">
      <c r="A35" s="1" t="n">
        <v>34</v>
      </c>
      <c r="B35" t="n">
        <v>18351</v>
      </c>
      <c r="C35" t="n">
        <v>5043</v>
      </c>
      <c r="D35" t="n">
        <v>89</v>
      </c>
      <c r="E35" t="n">
        <v>7832</v>
      </c>
      <c r="F35" t="n">
        <v>206</v>
      </c>
      <c r="G35" t="n">
        <v>1907</v>
      </c>
      <c r="H35" t="n">
        <v>41</v>
      </c>
      <c r="I35" t="n">
        <v>191</v>
      </c>
      <c r="J35" s="2" t="n">
        <v>-619</v>
      </c>
      <c r="K35" t="n">
        <v>0.439</v>
      </c>
      <c r="L35" t="inlineStr">
        <is>
          <t>2010300C02Rik,Abi2,Actn1,Add2,Adgrb2,Adgrb3,Adgrl3,Adra2c,Agap2,Agfg2,Ajm1,Akap5,Ankrd33b,Ankrd63,Ano3,Arel1,Arf3,Arhgef9,Arl15,Arpc2,Asphd2,Bag5,Baiap2,Bcl11a,Bcl11b,Cacng3,Cadm2,Calm2,Camk2a,Camk2b,Camkv,Cap1,Car11,Cbfa2t3,Cbr3,Ccdc88c,Ccno,Ccsap,Cdk17,Celf1,Celf2,Celf5,Chn1,Chrm1,Chst1,Chst15,Clspn,Cnksr2,Ctxn1,D430019H16Rik,Dazl,Dbn1,Ddn,Dgkb,Dlg3,Dlg4,Dlgap2,Dmtn,Dnajb5,Doc2b,Eftud2,Egr1,Egr4,Elk1,Elmod1,Enc1,Ephx4,Extl1,Fbxl16,Fkbp1a,Flrt2,Foxg1,Foxp1,Frmpd4,Fry,Galnt18,Gmpr,Gpm6a,Grasp,Gria1,Gria2,Homer1,Hpca,Htr1b,Htr1f,Icam5,Inka2,Iqsec2,Itm2c,Itpka,Itpr1,Jph4,Junb,Kcnab1,Kcnd2,Kcnip2,Kctd1,Kdm4b,Klf16,Limd2,Lingo3,Lmo4,Lmo7,Lpl,Lratd1,Lrrc10b,Mafa,Mapk1,Matk,Mmd,Mmp17,Mn1,Mpped2,Mrtfa,Muc3a,Myt1l,Nab2,Nat14,Nedd4l,Nos1ap,Nphp4,Nr4a1,Nsg2,Paqr9,Pcdhgc5,Pde2a,Pdpk1,Per2,Phyhip,Pip5k1a,Plcl2,Plk2,Plppr4,Plppr5,Ppp1r1a,Ppp1r7,Ppp3ca,Prelid3a,Prkcb,Prkce,Prr7,Prrt2,Psd,Ptk2b,Ptms,Pwwp2b,Rab40b,Ramp1,Rap2b,Rapgef2,Rasgef1a,Rbfox1,Rbfox3,Rbm24,Rgl1,Rgs14,Rin1,Rnf150,Robo2,Rprml,Rpusd1,Rundc1,Samd12,Sec14l1,Sema3e,Sertad4,Sez6,Sh3rf3,Shisa7,Sipa1l1,Sipa1l3,Sirpa,Ski,Slc24a4,Slc35f3,Slc7a4,Smpd3,Snn,Sowaha,Spata2l,Speg,Sptbn2,St8sia3,Strip2,Strn4,Syngap1,Synpo,Syt12,Syt14,Tesc,Tlnrd1,Tmem121b,Tmem158,Tmem191c,Tmprss6,Traip,Trank1,Ubxn2b,Vipr1,Wasf1,Wdr13,Wfs1,Wipf3,Wscd2,Ylpm1,Zcchc14</t>
        </is>
      </c>
      <c r="M35" t="inlineStr">
        <is>
          <t>[(1, 18), (1, 56), (1, 59), (1, 67), (1, 72), (1, 85), (2, 18), (2, 56), (2, 59), (2, 67), (2, 72), (2, 85), (3, 5), (3, 18), (3, 54), (3, 56), (3, 59), (3, 67), (3, 72), (3, 85), (7, 18), (7, 56), (7, 59), (7, 67), (7, 72), (7, 85), (11, 18), (11, 56), (11, 59), (11, 67), (11, 72), (11, 85), (13, 18), (13, 56), (13, 59), (13, 67), (13, 72), (13, 85), (14, 18), (14, 56), (14, 59), (14, 67), (14, 72), (14, 85), (16, 18), (16, 56), (16, 59), (16, 67), (16, 72), (16, 85), (17, 18), (17, 56), (17, 59), (17, 67), (17, 72), (17, 85), (20, 18), (20, 56), (20, 59), (20, 67), (20, 72), (20, 85), (23, 18), (23, 56), (23, 67), (23, 72), (23, 85), (24, 18), (24, 56), (24, 59), (24, 67), (24, 72), (24, 85), (26, 18), (26, 56), (26, 67), (26, 72), (26, 85), (27, 5), (27, 18), (27, 56), (27, 59), (27, 67), (27, 72), (27, 85), (28, 18), (28, 56), (28, 59), (28, 67), (28, 72), (28, 85), (29, 18), (29, 56), (29, 59), (29, 67), (29, 72), (29, 85), (33, 18), (33, 56), (33, 59), (33, 67), (33, 72), (33, 85), (34, 67), (34, 72), (37, 18), (37, 56), (37, 59), (37, 67), (37, 72), (37, 85), (41, 18), (41, 56), (41, 59), (41, 67), (41, 72), (41, 85), (44, 18), (44, 56), (44, 59), (44, 67), (44, 72), (44, 85), (45, 18), (45, 56), (45, 59), (45, 67), (45, 72), (45, 85), (48, 18), (48, 56), (48, 59), (48, 67), (48, 72), (48, 85), (53, 18), (53, 56), (53, 59), (53, 67), (53, 72), (53, 85), (64, 18), (64, 56), (64, 59), (64, 67), (64, 72), (66, 18), (66, 56), (66, 59), (66, 67), (66, 72), (66, 85), (71, 18), (71, 56), (71, 59), (71, 67), (71, 72), (71, 85), (74, 18), (74, 56), (74, 59), (74, 67), (74, 72), (74, 85), (75, 67), (75, 72), (75, 85), (78, 18), (78, 56), (78, 59), (78, 67), (78, 72), (78, 85), (79, 18), (79, 56), (79, 59), (79, 67), (79, 72), (79, 85), (83, 18), (83, 56), (83, 59), (83, 67), (83, 72), (83, 85), (88, 18), (88, 56), (88, 59), (88, 67), (88, 72), (88, 85)]</t>
        </is>
      </c>
      <c r="N35" t="n">
        <v>1568</v>
      </c>
      <c r="O35" t="n">
        <v>0.5</v>
      </c>
      <c r="P35" t="n">
        <v>0.95</v>
      </c>
      <c r="Q35" t="n">
        <v>3</v>
      </c>
      <c r="R35" t="n">
        <v>10000</v>
      </c>
      <c r="S35" t="inlineStr">
        <is>
          <t>15/03/2024, 15:46:38</t>
        </is>
      </c>
      <c r="T35" s="3">
        <f>hyperlink("https://spiral.technion.ac.il/results/MTAwMDA3Ng==/34/GOResultsPROCESS","link")</f>
        <v/>
      </c>
      <c r="U35" t="inlineStr">
        <is>
          <t>['GO:0050804:modulation of chemical synaptic transmission (qval4.8E-12)', 'GO:0099177:regulation of trans-synaptic signaling (qval2.54E-12)', 'GO:0048167:regulation of synaptic plasticity (qval3.17E-12)', 'GO:0050806:positive regulation of synaptic transmission (qval1.85E-7)', 'GO:0060284:regulation of cell development (qval1.65E-5)', 'GO:0050767:regulation of neurogenesis (qval2.37E-5)', 'GO:0010646:regulation of cell communication (qval2.39E-5)', 'GO:0023051:regulation of signaling (qval2.49E-5)', 'GO:0051960:regulation of nervous system development (qval6.47E-5)', 'GO:0045664:regulation of neuron differentiation (qval1.08E-4)', 'GO:0120035:regulation of plasma membrane bounded cell projection organization (qval1.26E-4)', 'GO:0031344:regulation of cell projection organization (qval1.46E-4)', 'GO:0050773:regulation of dendrite development (qval1.81E-4)', 'GO:0099175:regulation of postsynapse organization (qval1.81E-4)', 'GO:0065008:regulation of biological quality (qval2.19E-4)', 'GO:0010975:regulation of neuron projection development (qval2.07E-4)', 'GO:0050807:regulation of synapse organization (qval1.99E-4)', 'GO:0010769:regulation of cell morphogenesis involved in differentiation (qval2.62E-4)', 'GO:0051128:regulation of cellular component organization (qval2.65E-4)', 'GO:0048814:regulation of dendrite morphogenesis (qval3.17E-4)', 'GO:0043269:regulation of ion transport (qval3.38E-4)', 'GO:1905475:regulation of protein localization to membrane (qval6.82E-4)', 'GO:0022604:regulation of cell morphogenesis (qval9.94E-4)', 'GO:0065009:regulation of molecular function (qval1.66E-3)', 'GO:0045595:regulation of cell differentiation (qval1.72E-3)', 'GO:0010959:regulation of metal ion transport (qval2.28E-3)', 'GO:0044093:positive regulation of molecular function (qval2.66E-3)', 'GO:0035556:intracellular signal transduction (qval3.03E-3)', 'GO:0051924:regulation of calcium ion transport (qval3.86E-3)', 'GO:0048168:regulation of neuronal synaptic plasticity (qval3.75E-3)', 'GO:0048522:positive regulation of cellular process (qval4.51E-3)', 'GO:0051130:positive regulation of cellular component organization (qval5.23E-3)', 'GO:0031346:positive regulation of cell projection organization (qval5.14E-3)', 'GO:0045666:positive regulation of neuron differentiation (qval4.99E-3)', 'GO:0009966:regulation of signal transduction (qval5.79E-3)', 'GO:0050793:regulation of developmental process (qval7.29E-3)', 'GO:0099188:postsynaptic cytoskeleton organization (qval7.93E-3)', 'GO:0098974:postsynaptic actin cytoskeleton organization (qval7.72E-3)', 'GO:0000381:regulation of alternative mRNA splicing, via spliceosome (qval7.71E-3)', 'GO:0050808:synapse organization (qval8.03E-3)', 'GO:0061001:regulation of dendritic spine morphogenesis (qval8.23E-3)', 'GO:2001257:regulation of cation channel activity (qval8.31E-3)', 'GO:0048518:positive regulation of biological process (qval9.24E-3)', 'GO:0030029:actin filament-based process (qval9.61E-3)', 'GO:0043113:receptor clustering (qval1.05E-2)', 'GO:0010720:positive regulation of cell development (qval1.09E-2)', 'GO:2000026:regulation of multicellular organismal development (qval1.14E-2)', 'GO:0048169:regulation of long-term neuronal synaptic plasticity (qval1.16E-2)', 'GO:2000171:negative regulation of dendrite development (qval1.14E-2)', 'GO:0007010:cytoskeleton organization (qval1.25E-2)', 'GO:0010976:positive regulation of neuron projection development (qval1.26E-2)', 'GO:0007610:behavior (qval1.25E-2)', 'GO:0060341:regulation of cellular localization (qval1.34E-2)', 'GO:1904062:regulation of cation transmembrane transport (qval1.35E-2)', 'GO:0060291:long-term synaptic potentiation (qval1.43E-2)', 'GO:0050769:positive regulation of neurogenesis (qval1.59E-2)', 'GO:0030833:regulation of actin filament polymerization (qval1.66E-2)', 'GO:0051962:positive regulation of nervous system development (qval1.81E-2)', 'GO:0060998:regulation of dendritic spine development (qval1.79E-2)', 'GO:0050890:cognition (qval2.02E-2)', 'GO:0034333:adherens junction assembly (qval2.04E-2)', 'GO:0099601:regulation of neurotransmitter receptor activity (qval2.19E-2)', 'GO:0051239:regulation of multicellular organismal process (qval2.18E-2)', 'GO:0050794:regulation of cellular process (qval2.17E-2)', 'GO:0030036:actin cytoskeleton organization (qval2.17E-2)', 'GO:1902683:regulation of receptor localization to synapse (qval2.24E-2)', 'GO:0034765:regulation of ion transmembrane transport (qval2.24E-2)', 'GO:0007264:small GTPase mediated signal transduction (qval2.3E-2)', 'GO:0032486:Rap protein signal transduction (qval2.48E-2)', 'GO:0010035:response to inorganic substance (qval2.69E-2)', 'GO:0048583:regulation of response to stimulus (qval2.87E-2)', 'GO:0032412:regulation of ion transmembrane transporter activity (qval2.88E-2)', 'GO:0051668:localization within membrane (qval2.88E-2)', 'GO:0061003:positive regulation of dendritic spine morphogenesis (qval2.85E-2)', 'GO:0008064:regulation of actin polymerization or depolymerization (qval2.82E-2)', 'GO:0010977:negative regulation of neuron projection development (qval2.78E-2)', 'GO:0099173:postsynapse organization (qval2.87E-2)', 'GO:0018105:peptidyl-serine phosphorylation (qval2.83E-2)', 'GO:0030832:regulation of actin filament length (qval3.05E-2)', 'GO:0099628:neurotransmitter receptor diffusion trapping (qval3.03E-2)', 'GO:0098970:postsynaptic neurotransmitter receptor diffusion trapping (qval2.99E-2)', 'GO:0098953:receptor diffusion trapping (qval2.95E-2)', 'GO:0051094:positive regulation of developmental process (qval3.03E-2)', 'GO:0010038:response to metal ion (qval3.14E-2)', 'GO:0007188:adenylate cyclase-modulating G protein-coupled receptor signaling pathway (qval3.23E-2)', 'GO:0022898:regulation of transmembrane transporter activity (qval3.39E-2)', 'GO:0034762:regulation of transmembrane transport (qval3.55E-2)', 'GO:0051966:regulation of synaptic transmission, glutamatergic (qval3.69E-2)', 'GO:0060627:regulation of vesicle-mediated transport (qval3.7E-2)', 'GO:1903827:regulation of cellular protein localization (qval3.67E-2)', 'GO:0010770:positive regulation of cell morphogenesis involved in differentiation (qval3.71E-2)', 'GO:0032879:regulation of localization (qval3.72E-2)', 'GO:0032880:regulation of protein localization (qval3.71E-2)', 'GO:0030838:positive regulation of actin filament polymerization (qval3.71E-2)', 'GO:0010721:negative regulation of cell development (qval4.02E-2)', 'GO:0048041:focal adhesion assembly (qval4.09E-2)', 'GO:0007045:cell-substrate adherens junction assembly (qval4.04E-2)', 'GO:0050775:positive regulation of dendrite morphogenesis (qval4.11E-2)', 'GO:0032409:regulation of transporter activity (qval4.19E-2)', 'GO:0018209:peptidyl-serine modification (qval4.83E-2)', 'GO:0051017:actin filament bundle assembly (qval5.22E-2)', 'GO:0061572:actin filament bundle organization (qval5.17E-2)', 'GO:0048523:negative regulation of cellular process (qval5.31E-2)', 'GO:0044087:regulation of cellular component biogenesis (qval5.32E-2)', 'GO:0032386:regulation of intracellular transport (qval5.54E-2)', 'GO:0007187:G protein-coupled receptor signaling pathway, coupled to cyclic nucleotide second messenger (qval5.93E-2)', 'GO:0031399:regulation of protein modification process (qval6.22E-2)', 'GO:0006816:calcium ion transport (qval6.27E-2)', 'GO:0032502:developmental process (qval6.62E-2)', 'GO:0051049:regulation of transport (qval6.65E-2)', 'GO:0007611:learning or memory (qval6.61E-2)', 'GO:0045665:negative regulation of neuron differentiation (qval6.55E-2)', 'GO:0071320:cellular response to cAMP (qval6.64E-2)', 'GO:0031345:negative regulation of cell projection organization (qval6.85E-2)', 'GO:0032271:regulation of protein polymerization (qval7.29E-2)', 'GO:2000249:regulation of actin cytoskeleton reorganization (qval7.27E-2)', 'GO:1901701:cellular response to oxygen-containing compound (qval7.34E-2)', 'GO:0048024:regulation of mRNA splicing, via spliceosome (qval7.3E-2)', 'GO:0099171:presynaptic modulation of chemical synaptic transmission (qval7.4E-2)', 'GO:0048519:negative regulation of biological process (qval7.43E-2)', 'GO:0007265:Ras protein signal transduction (qval7.38E-2)', 'GO:0110053:regulation of actin filament organization (qval7.72E-2)', 'GO:0022603:regulation of anatomical structure morphogenesis (qval8.29E-2)', 'GO:0031623:receptor internalization (qval8.71E-2)', 'GO:0045163:clustering of voltage-gated potassium channels (qval9.09E-2)', 'GO:0032092:positive regulation of protein binding (qval9.08E-2)', 'GO:2000463:positive regulation of excitatory postsynaptic potential (qval9.21E-2)', 'GO:0017158:regulation of calcium ion-dependent exocytosis (qval9.18E-2)', 'GO:0010771:negative regulation of cell morphogenesis involved in differentiation (qval9.37E-2)', 'GO:0045597:positive regulation of cell differentiation (qval9.32E-2)', 'GO:0010469:regulation of signaling receptor activity (qval9.37E-2)', 'GO:0051493:regulation of cytoskeleton organization (qval9.59E-2)', 'GO:0010522:regulation of calcium ion transport into cytosol (qval9.59E-2)', 'GO:0043267:negative regulation of potassium ion transport (qval9.67E-2)', 'GO:0007044:cell-substrate junction assembly (qval9.6E-2)', 'GO:0090066:regulation of anatomical structure size (qval9.66E-2)', 'GO:0007193:adenylate cyclase-inhibiting G protein-coupled receptor signaling pathway (qval9.76E-2)', 'GO:0031644:regulation of neurological system process (qval1.02E-1)', 'GO:0060359:response to ammonium ion (qval1.03E-1)', 'GO:0043270:positive regulation of ion transport (qval1.03E-1)']</t>
        </is>
      </c>
      <c r="V35" s="3">
        <f>hyperlink("https://spiral.technion.ac.il/results/MTAwMDA3Ng==/34/GOResultsFUNCTION","link")</f>
        <v/>
      </c>
      <c r="W35" t="inlineStr">
        <is>
          <t>['GO:0035254:glutamate receptor binding (qval6.47E-7)', 'GO:0019900:kinase binding (qval4.82E-4)', 'GO:0098918:structural constituent of synapse (qval6.82E-4)', 'GO:0030165:PDZ domain binding (qval5.54E-4)', 'GO:0099186:structural constituent of postsynapse (qval1.17E-3)', 'GO:0019904:protein domain specific binding (qval1.07E-3)', 'GO:0019899:enzyme binding (qval1.24E-3)', 'GO:0031690:adrenergic receptor binding (qval2.16E-3)', 'GO:0019901:protein kinase binding (qval2.07E-3)', 'GO:0004683:calmodulin-dependent protein kinase activity (qval2.19E-3)', 'GO:0060589:nucleoside-triphosphatase regulator activity (qval8.98E-3)', 'GO:0030695:GTPase regulator activity (qval8.24E-3)', 'GO:0008179:adenylate cyclase binding (qval8.79E-3)', 'GO:0005096:GTPase activator activity (qval1.72E-2)', 'GO:0031698:beta-2 adrenergic receptor binding (qval2.26E-2)', 'GO:0098772:molecular function regulator (qval2.48E-2)', 'GO:0044325:ion channel binding (qval3.46E-2)', 'GO:0003779:actin binding (qval4.82E-2)', 'GO:0005516:calmodulin binding (qval5.46E-2)', 'GO:0005488:binding (qval1.21E-1)', 'GO:0050811:GABA receptor binding (qval1.24E-1)', 'GO:0017124:SH3 domain binding (qval1.2E-1)', 'GO:0008092:cytoskeletal protein binding (qval1.19E-1)', 'GO:0004971:AMPA glutamate receptor activity (qval1.4E-1)', 'GO:0005250:A-type (transient outward) potassium channel activity (qval1.34E-1)', 'GO:0005102:signaling receptor binding (qval1.31E-1)', 'GO:0035255:ionotropic glutamate receptor binding (qval1.41E-1)']</t>
        </is>
      </c>
      <c r="X35" s="3">
        <f>hyperlink("https://spiral.technion.ac.il/results/MTAwMDA3Ng==/34/GOResultsCOMPONENT","link")</f>
        <v/>
      </c>
      <c r="Y35" t="inlineStr">
        <is>
          <t>['GO:0044456:synapse part (qval5.79E-24)', 'GO:0098978:glutamatergic synapse (qval2.24E-19)', 'GO:0097458:neuron part (qval1.94E-19)', 'GO:0045202:synapse (qval5.68E-18)', 'GO:0098794:postsynapse (qval4.95E-18)', 'GO:0099572:postsynaptic specialization (qval1.58E-17)', 'GO:0014069:postsynaptic density (qval8.75E-17)', 'GO:0043197:dendritic spine (qval6.25E-16)', 'GO:0044309:neuron spine (qval1.21E-15)', 'GO:0043005:neuron projection (qval1.92E-13)', 'GO:0120038:plasma membrane bounded cell projection part (qval3.04E-12)', 'GO:0044463:cell projection part (qval2.79E-12)', 'GO:0030054:cell junction (qval6.37E-11)', 'GO:0030425:dendrite (qval7.29E-10)', 'GO:0120025:plasma membrane bounded cell projection (qval8.14E-10)', 'GO:0043198:dendritic shaft (qval1.73E-8)', 'GO:0042995:cell projection (qval4.56E-8)', 'GO:0097060:synaptic membrane (qval3.84E-7)', 'GO:0098590:plasma membrane region (qval1.38E-6)', 'GO:0032839:dendrite cytoplasm (qval1.44E-6)', 'GO:0099092:postsynaptic density, intracellular component (qval3.92E-6)', 'GO:0120111:neuron projection cytoplasm (qval3.74E-6)', 'GO:0098685:Schaffer collateral - CA1 synapse (qval4.07E-6)', 'GO:0032838:plasma membrane bounded cell projection cytoplasm (qval1.04E-5)', 'GO:0099091:postsynaptic specialization, intracellular component (qval1.22E-5)', 'GO:0060076:excitatory synapse (qval1.47E-5)', 'GO:0032279:asymmetric synapse (qval1.52E-5)', 'GO:0043025:neuronal cell body (qval1.54E-5)', 'GO:0045211:postsynaptic membrane (qval4.24E-5)', 'GO:0005886:plasma membrane (qval5.38E-5)', 'GO:0033267:axon part (qval1.28E-4)', 'GO:0098793:presynapse (qval1.52E-4)', 'GO:0044297:cell body (qval1.5E-4)', 'GO:0098878:neurotransmitter receptor complex (qval2.14E-4)', 'GO:0099522:region of cytosol (qval2.11E-4)', 'GO:0044306:neuron projection terminus (qval2.22E-4)', 'GO:0016020:membrane (qval2.96E-4)', 'GO:0044459:plasma membrane part (qval5.02E-4)', 'GO:0099568:cytoplasmic region (qval5.1E-4)', 'GO:0098984:neuron to neuron synapse (qval5.34E-4)', 'GO:0032281:AMPA glutamate receptor complex (qval6.4E-4)', 'GO:0098839:postsynaptic density membrane (qval8.89E-4)', 'GO:0099634:postsynaptic specialization membrane (qval1.03E-3)', 'GO:0008328:ionotropic glutamate receptor complex (qval1.09E-3)', 'GO:0034703:cation channel complex (qval1.18E-3)', 'GO:0098948:intrinsic component of postsynaptic specialization membrane (qval1.17E-3)', 'GO:0005737:cytoplasm (qval1.26E-3)', 'GO:0043679:axon terminus (qval2.26E-3)', 'GO:0099240:intrinsic component of synaptic membrane (qval2.88E-3)', 'GO:0099523:presynaptic cytosol (qval4.48E-3)', 'GO:0099524:postsynaptic cytosol (qval5.22E-3)', 'GO:0043204:perikaryon (qval5.37E-3)', 'GO:0099060:integral component of postsynaptic specialization membrane (qval5.56E-3)', 'GO:0032591:dendritic spine membrane (qval5.67E-3)', 'GO:0099699:integral component of synaptic membrane (qval6.21E-3)', 'GO:0099146:intrinsic component of postsynaptic density membrane (qval6.32E-3)', 'GO:0031256:leading edge membrane (qval6.94E-3)', 'GO:0008076:voltage-gated potassium channel complex (qval7.07E-3)', 'GO:0034702:ion channel complex (qval1.1E-2)', 'GO:0034705:potassium channel complex (qval1.52E-2)', 'GO:1902495:transmembrane transporter complex (qval1.61E-2)', 'GO:0098936:intrinsic component of postsynaptic membrane (qval2.22E-2)', 'GO:1990351:transporter complex (qval2.23E-2)', 'GO:0099544:perisynaptic space (qval2.24E-2)', 'GO:0044308:axonal spine (qval2.21E-2)', 'GO:0032589:neuron projection membrane (qval2.39E-2)']</t>
        </is>
      </c>
    </row>
    <row r="36">
      <c r="A36" s="1" t="n">
        <v>35</v>
      </c>
      <c r="B36" t="n">
        <v>18351</v>
      </c>
      <c r="C36" t="n">
        <v>5043</v>
      </c>
      <c r="D36" t="n">
        <v>89</v>
      </c>
      <c r="E36" t="n">
        <v>7832</v>
      </c>
      <c r="F36" t="n">
        <v>124</v>
      </c>
      <c r="G36" t="n">
        <v>4273</v>
      </c>
      <c r="H36" t="n">
        <v>68</v>
      </c>
      <c r="I36" t="n">
        <v>217</v>
      </c>
      <c r="J36" s="2" t="n">
        <v>-311</v>
      </c>
      <c r="K36" t="n">
        <v>0.442</v>
      </c>
      <c r="L36" t="inlineStr">
        <is>
          <t>1190005I06Rik,Abhd4,Acaa2,Acadl,Adam17,Add3,Afap1l2,Apoe,Appl2,Arhgef40,Asrgl1,Atp6v0e,Bcan,Btd,C1qb,C1qc,C4b,Caskin2,Cd63,Cd9,Clu,Cnn3,Col11a2,Cspg4,Ctdsp1,Ctnna1,Ctss,Ctsz,Cyba,Cyth4,Dbi,Ddr2,Eci1,Eml3,Epas1,Fads2,Fcgr3,Fgf1,Fxyd1,Galnt1,Gbp7,Gfap,Ggta1,Git2,Gja1,Gkn3,Gm2a,Gna13,Gnai2,Gpam,Gprc5b,Gstk1,Gstm1,Hepacam,Hist1h1c,Hist1h2bc,Hsd17b11,Hspb8,Id4,Igfbp5,Ilk,Itgb5,Itprid2,Klhl5,Lfng,Lgals9,Lgi4,Limd1,Lmf2,Ly86,Mcl1,Metrn,Mid1ip1,Msn,Mt1,Mt2,Myo10,Ndrg2,Necap2,Nkd1,Notch1,Npc2,Ntsr2,P4hb,Pbxip1,Pdgfd,Pdlim5,Pik3cg,Pla2g7,Plcb3,Plpp3,Pltp,Plxnb1,Pnpla2,Pnrc2,Pon2,Prdx6,Prxl2a,Ptgr2,Rftn2,S100a1,Selenbp1,Selenop,Snx5,Stag2,Stat3,Syde2,Tagln2,Tcn2,Timp3,Tjp1,Tnfrsf1a,Tns1,Tns2,Tob2,Tor1aip1,Tprkb,Trp53bp2,Vamp8,Vgll4,Wasf2,Wbp1l,Zc3hav1,Zcchc24</t>
        </is>
      </c>
      <c r="M36" t="inlineStr">
        <is>
          <t>[(1, 34), (4, 34), (5, 34), (6, 12), (6, 24), (6, 34), (6, 88), (9, 12), (9, 22), (9, 24), (9, 34), (9, 45), (9, 75), (9, 88), (10, 12), (10, 22), (10, 24), (10, 34), (10, 75), (10, 88), (13, 34), (18, 34), (19, 12), (19, 24), (19, 34), (19, 88), (20, 34), (21, 12), (21, 22), (21, 24), (21, 34), (21, 45), (21, 75), (21, 88), (23, 34), (25, 12), (25, 34), (28, 34), (29, 34), (30, 12), (30, 22), (30, 24), (30, 34), (30, 45), (30, 75), (30, 88), (31, 34), (32, 12), (32, 34), (33, 34), (35, 12), (35, 22), (35, 24), (35, 34), (35, 45), (35, 75), (35, 88), (37, 34), (38, 12), (38, 22), (38, 24), (38, 34), (38, 45), (38, 75), (38, 88), (39, 12), (39, 24), (39, 34), (39, 45), (39, 75), (39, 88), (40, 12), (40, 22), (40, 24), (40, 34), (40, 45), (40, 75), (40, 88), (41, 34), (42, 12), (42, 24), (42, 34), (42, 45), (42, 75), (42, 88), (43, 12), (43, 22), (43, 24), (43, 34), (43, 45), (43, 75), (43, 88), (44, 34), (46, 12), (46, 22), (46, 24), (46, 34), (46, 45), (46, 75), (46, 88), (49, 34), (51, 12), (51, 24), (51, 34), (51, 45), (51, 75), (51, 88), (52, 12), (52, 34), (52, 75), (52, 88), (56, 12), (56, 22), (56, 24), (56, 34), (56, 45), (56, 75), (56, 88), (57, 12), (57, 22), (57, 24), (57, 34), (57, 45), (57, 75), (57, 88), (58, 12), (58, 34), (59, 12), (59, 34), (60, 12), (60, 34), (62, 12), (62, 22), (62, 24), (62, 34), (62, 45), (62, 75), (62, 88), (63, 12), (63, 24), (63, 34), (63, 75), (63, 88), (65, 12), (65, 34), (66, 34), (67, 12), (67, 22), (67, 24), (67, 34), (67, 45), (67, 75), (67, 88), (68, 34), (69, 12), (69, 24), (69, 34), (69, 45), (69, 75), (69, 88), (70, 12), (70, 34), (71, 34), (72, 12), (72, 34), (73, 12), (73, 22), (73, 24), (73, 34), (73, 45), (73, 75), (73, 88), (74, 34), (76, 12), (76, 34), (77, 34), (78, 34), (79, 34), (80, 12), (80, 22), (80, 24), (80, 34), (80, 45), (80, 75), (80, 88), (81, 12), (81, 24), (81, 34), (81, 45), (81, 75), (81, 88), (82, 12), (82, 22), (82, 24), (82, 34), (82, 45), (82, 75), (82, 88), (83, 34), (84, 12), (84, 34), (85, 12), (85, 34), (86, 12), (86, 22), (86, 24), (86, 34), (86, 45), (86, 75), (86, 88), (87, 12), (87, 22), (87, 24), (87, 34), (87, 45), (87, 75), (87, 88)]</t>
        </is>
      </c>
      <c r="N36" t="n">
        <v>2422</v>
      </c>
      <c r="O36" t="n">
        <v>0.75</v>
      </c>
      <c r="P36" t="n">
        <v>0.95</v>
      </c>
      <c r="Q36" t="n">
        <v>3</v>
      </c>
      <c r="R36" t="n">
        <v>10000</v>
      </c>
      <c r="S36" t="inlineStr">
        <is>
          <t>15/03/2024, 15:47:14</t>
        </is>
      </c>
      <c r="T36" s="3">
        <f>hyperlink("https://spiral.technion.ac.il/results/MTAwMDA3Ng==/35/GOResultsPROCESS","link")</f>
        <v/>
      </c>
      <c r="U36" t="inlineStr">
        <is>
          <t>['GO:0051239:regulation of multicellular organismal process (qval6.88E-6)', 'GO:0010647:positive regulation of cell communication (qval7.43E-5)', 'GO:0023056:positive regulation of signaling (qval5.59E-5)', 'GO:0048584:positive regulation of response to stimulus (qval4.46E-5)', 'GO:0032103:positive regulation of response to external stimulus (qval9.73E-5)', 'GO:0009967:positive regulation of signal transduction (qval2.79E-4)', 'GO:2000145:regulation of cell motility (qval5.35E-4)', 'GO:0051270:regulation of cellular component movement (qval4.97E-4)', 'GO:0032101:regulation of response to external stimulus (qval4.63E-4)', 'GO:0048518:positive regulation of biological process (qval6.74E-4)', 'GO:0030334:regulation of cell migration (qval6.38E-4)', 'GO:0050793:regulation of developmental process (qval6.11E-4)', 'GO:0040012:regulation of locomotion (qval1.11E-3)', 'GO:0051240:positive regulation of multicellular organismal process (qval1.32E-3)', 'GO:0042127:regulation of cell proliferation (qval1.55E-3)', 'GO:0016042:lipid catabolic process (qval1.7E-3)', 'GO:0051241:negative regulation of multicellular organismal process (qval3.21E-3)', 'GO:0065008:regulation of biological quality (qval3.21E-3)', 'GO:0006629:lipid metabolic process (qval3.19E-3)', 'GO:0008283:cell proliferation (qval4.43E-3)', 'GO:0043085:positive regulation of catalytic activity (qval4.64E-3)', 'GO:0010646:regulation of cell communication (qval4.95E-3)', 'GO:0023051:regulation of signaling (qval5.28E-3)', 'GO:0006952:defense response (qval5.72E-3)', 'GO:0048583:regulation of response to stimulus (qval6.55E-3)', 'GO:0008285:negative regulation of cell proliferation (qval6.76E-3)', 'GO:0031349:positive regulation of defense response (qval7.09E-3)', 'GO:0050768:negative regulation of neurogenesis (qval7.04E-3)', 'GO:2000026:regulation of multicellular organismal development (qval7.95E-3)', 'GO:0048660:regulation of smooth muscle cell proliferation (qval8.55E-3)', 'GO:0044255:cellular lipid metabolic process (qval1.01E-2)', 'GO:0051353:positive regulation of oxidoreductase activity (qval1.01E-2)', 'GO:0051961:negative regulation of nervous system development (qval1.26E-2)', 'GO:0032879:regulation of localization (qval1.24E-2)', 'GO:0009966:regulation of signal transduction (qval1.23E-2)', 'GO:0044242:cellular lipid catabolic process (qval1.4E-2)', 'GO:0042592:homeostatic process (qval1.43E-2)', 'GO:0040011:locomotion (qval1.56E-2)', 'GO:0048870:cell motility (qval1.6E-2)', 'GO:0010721:negative regulation of cell development (qval1.61E-2)', 'GO:0051128:regulation of cellular component organization (qval1.6E-2)', 'GO:0006954:inflammatory response (qval1.66E-2)', 'GO:1902998:positive regulation of neurofibrillary tangle assembly (qval1.67E-2)', 'GO:0051093:negative regulation of developmental process (qval1.68E-2)', 'GO:0050896:response to stimulus (qval1.76E-2)', 'GO:0032760:positive regulation of tumor necrosis factor production (qval1.73E-2)', 'GO:0050729:positive regulation of inflammatory response (qval1.74E-2)', 'GO:0051271:negative regulation of cellular component movement (qval1.72E-2)', 'GO:1903557:positive regulation of tumor necrosis factor superfamily cytokine production (qval1.72E-2)', 'GO:0044093:positive regulation of molecular function (qval1.87E-2)', 'GO:0045595:regulation of cell differentiation (qval1.94E-2)', 'GO:0046322:negative regulation of fatty acid oxidation (qval1.96E-2)', 'GO:0030335:positive regulation of cell migration (qval2.24E-2)', 'GO:2000177:regulation of neural precursor cell proliferation (qval2.3E-2)', 'GO:0007263:nitric oxide mediated signal transduction (qval2.39E-2)', 'GO:0022603:regulation of anatomical structure morphogenesis (qval2.38E-2)', 'GO:0060284:regulation of cell development (qval2.43E-2)', 'GO:0048522:positive regulation of cellular process (qval2.43E-2)', 'GO:2000147:positive regulation of cell motility (qval2.86E-2)', 'GO:0042221:response to chemical (qval2.92E-2)', 'GO:0006950:response to stress (qval2.96E-2)', 'GO:2000146:negative regulation of cell motility (qval2.93E-2)', 'GO:1903531:negative regulation of secretion by cell (qval3.11E-2)', 'GO:0045596:negative regulation of cell differentiation (qval3.22E-2)', 'GO:1902996:regulation of neurofibrillary tangle assembly (qval3.29E-2)', 'GO:0048523:negative regulation of cellular process (qval3.32E-2)', 'GO:0008284:positive regulation of cell proliferation (qval3.43E-2)', 'GO:0051272:positive regulation of cellular component movement (qval3.46E-2)', 'GO:0050727:regulation of inflammatory response (qval3.43E-2)', 'GO:0065007:biological regulation (qval3.5E-2)', 'GO:0014009:glial cell proliferation (qval3.58E-2)', 'GO:0050767:regulation of neurogenesis (qval3.55E-2)', 'GO:0040017:positive regulation of locomotion (qval3.89E-2)', 'GO:1902531:regulation of intracellular signal transduction (qval3.94E-2)', 'GO:0043902:positive regulation of multi-organism process (qval3.93E-2)', 'GO:0051960:regulation of nervous system development (qval4.23E-2)', 'GO:1901216:positive regulation of neuron death (qval4.25E-2)', 'GO:0048519:negative regulation of biological process (qval4.71E-2)', 'GO:0046486:glycerolipid metabolic process (qval4.98E-2)', 'GO:0003332:negative regulation of extracellular matrix constituent secretion (qval5.32E-2)', 'GO:0007386:compartment pattern specification (qval5.26E-2)', 'GO:0051341:regulation of oxidoreductase activity (qval5.26E-2)', 'GO:0031347:regulation of defense response (qval5.31E-2)', 'GO:0045665:negative regulation of neuron differentiation (qval5.44E-2)', 'GO:1902533:positive regulation of intracellular signal transduction (qval5.62E-2)', 'GO:0070887:cellular response to chemical stimulus (qval5.7E-2)', 'GO:0046503:glycerolipid catabolic process (qval5.74E-2)', 'GO:0034369:plasma lipoprotein particle remodeling (qval5.76E-2)', 'GO:0034368:protein-lipid complex remodeling (qval5.69E-2)', 'GO:0048708:astrocyte differentiation (qval5.63E-2)', 'GO:0016477:cell migration (qval5.79E-2)', 'GO:0090207:regulation of triglyceride metabolic process (qval5.88E-2)', 'GO:1904018:positive regulation of vasculature development (qval5.97E-2)', 'GO:0051048:negative regulation of secretion (qval6.1E-2)', 'GO:0002682:regulation of immune system process (qval6.11E-2)', 'GO:1903306:negative regulation of regulated secretory pathway (qval6.13E-2)', 'GO:0034367:protein-containing complex remodeling (qval6.06E-2)', 'GO:0040013:negative regulation of locomotion (qval6.39E-2)', 'GO:0120161:regulation of cold-induced thermogenesis (qval6.36E-2)', 'GO:0045833:negative regulation of lipid metabolic process (qval6.58E-2)', 'GO:0033864:positive regulation of NAD(P)H oxidase activity (qval7E-2)', 'GO:0030336:negative regulation of cell migration (qval7E-2)', 'GO:0060627:regulation of vesicle-mediated transport (qval7.38E-2)', 'GO:0046889:positive regulation of lipid biosynthetic process (qval7.33E-2)', 'GO:0001817:regulation of cytokine production (qval8.12E-2)', 'GO:0065009:regulation of molecular function (qval8.27E-2)', 'GO:0009894:regulation of catabolic process (qval8.24E-2)', 'GO:0045922:negative regulation of fatty acid metabolic process (qval8.16E-2)', 'GO:0051129:negative regulation of cellular component organization (qval8.21E-2)', 'GO:0019216:regulation of lipid metabolic process (qval8.23E-2)', 'GO:0001819:positive regulation of cytokine production (qval8.35E-2)', 'GO:0032680:regulation of tumor necrosis factor production (qval8.39E-2)', 'GO:1904705:regulation of vascular smooth muscle cell proliferation (qval8.56E-2)', 'GO:0002833:positive regulation of response to biotic stimulus (qval8.48E-2)', 'GO:0048662:negative regulation of smooth muscle cell proliferation (qval8.41E-2)', 'GO:1902904:negative regulation of supramolecular fiber organization (qval8.39E-2)', 'GO:0050790:regulation of catalytic activity (qval8.44E-2)', 'GO:0051050:positive regulation of transport (qval8.45E-2)', 'GO:1903555:regulation of tumor necrosis factor superfamily cytokine production (qval8.46E-2)', 'GO:0062014:negative regulation of small molecule metabolic process (qval8.41E-2)', 'GO:0090261:positive regulation of inclusion body assembly (qval8.72E-2)', 'GO:1904683:regulation of metalloendopeptidase activity (qval8.65E-2)', 'GO:0010273:detoxification of copper ion (qval8.58E-2)', 'GO:0002684:positive regulation of immune system process (qval8.54E-2)', 'GO:0048878:chemical homeostasis (qval8.87E-2)', 'GO:0030278:regulation of ossification (qval8.9E-2)', 'GO:0014912:negative regulation of smooth muscle cell migration (qval8.83E-2)', 'GO:0048661:positive regulation of smooth muscle cell proliferation (qval9E-2)', 'GO:0045834:positive regulation of lipid metabolic process (qval8.94E-2)', 'GO:0070372:regulation of ERK1 and ERK2 cascade (qval9.3E-2)', 'GO:0009893:positive regulation of metabolic process (qval9.32E-2)', 'GO:2000178:negative regulation of neural precursor cell proliferation (qval9.51E-2)', 'GO:0006641:triglyceride metabolic process (qval1E-1)', 'GO:0046475:glycerophospholipid catabolic process (qval1.04E-1)', 'GO:1901214:regulation of neuron death (qval1.04E-1)', 'GO:0006651:diacylglycerol biosynthetic process (qval1.08E-1)']</t>
        </is>
      </c>
      <c r="V36" s="3">
        <f>hyperlink("https://spiral.technion.ac.il/results/MTAwMDA3Ng==/35/GOResultsFUNCTION","link")</f>
        <v/>
      </c>
      <c r="W36" t="inlineStr">
        <is>
          <t>['GO:0044877:protein-containing complex binding (qval1.4E-3)', 'GO:0050839:cell adhesion molecule binding (qval1.44E-2)', 'GO:0005515:protein binding (qval1.8E-2)', 'GO:0017124:SH3 domain binding (qval3.09E-2)', 'GO:0005178:integrin binding (qval3.02E-2)', 'GO:0017127:cholesterol transporter activity (qval2.89E-1)', 'GO:0120020:intermembrane cholesterol transfer activity (qval2.48E-1)', 'GO:0120015:intermembrane sterol transfer activity (qval2.5E-1)', 'GO:0008092:cytoskeletal protein binding (qval2.52E-1)', 'GO:0005102:signaling receptor binding (qval2.57E-1)', 'GO:0071253:connexin binding (qval3.94E-1)']</t>
        </is>
      </c>
      <c r="X36" s="3">
        <f>hyperlink("https://spiral.technion.ac.il/results/MTAwMDA3Ng==/35/GOResultsCOMPONENT","link")</f>
        <v/>
      </c>
      <c r="Y36" t="inlineStr">
        <is>
          <t>['GO:0044421:extracellular region part (qval8.34E-5)', 'GO:0005576:extracellular region (qval1.19E-4)', 'GO:0005912:adherens junction (qval3.7E-4)', 'GO:0070161:anchoring junction (qval4.62E-4)', 'GO:0009986:cell surface (qval6.36E-4)', 'GO:0032994:protein-lipid complex (qval6.68E-4)', 'GO:0005615:extracellular space (qval6.86E-4)', 'GO:0034364:high-density lipoprotein particle (qval2.8E-3)', 'GO:0005764:lysosome (qval4.51E-3)', 'GO:0000323:lytic vacuole (qval4.06E-3)', 'GO:1990777:lipoprotein particle (qval6.71E-3)', 'GO:0034358:plasma lipoprotein particle (qval6.15E-3)', 'GO:0005773:vacuole (qval1.06E-2)', 'GO:0005829:cytosol (qval1.31E-2)', 'GO:0005925:focal adhesion (qval1.53E-2)', 'GO:0005924:cell-substrate adherens junction (qval1.74E-2)', 'GO:0044444:cytoplasmic part (qval1.69E-2)', 'GO:0030055:cell-substrate junction (qval2.07E-2)', 'GO:0016324:apical plasma membrane (qval3.98E-2)', 'GO:0031904:endosome lumen (qval4.47E-2)', 'GO:0005886:plasma membrane (qval5.16E-2)', 'GO:0014704:intercalated disc (qval5.93E-2)']</t>
        </is>
      </c>
    </row>
    <row r="37">
      <c r="A37" s="1" t="n">
        <v>36</v>
      </c>
      <c r="B37" t="n">
        <v>18351</v>
      </c>
      <c r="C37" t="n">
        <v>5043</v>
      </c>
      <c r="D37" t="n">
        <v>89</v>
      </c>
      <c r="E37" t="n">
        <v>7832</v>
      </c>
      <c r="F37" t="n">
        <v>262</v>
      </c>
      <c r="G37" t="n">
        <v>4483</v>
      </c>
      <c r="H37" t="n">
        <v>75</v>
      </c>
      <c r="I37" t="n">
        <v>266</v>
      </c>
      <c r="J37" s="2" t="n">
        <v>-828</v>
      </c>
      <c r="K37" t="n">
        <v>0.453</v>
      </c>
      <c r="L37" t="inlineStr">
        <is>
          <t>1190005I06Rik,1810037I17Rik,Abcc4,Acadl,Acadm,Acsl3,Adam17,Add3,Aff1,Ahnak,Ak3,Aldh1l1,Aldh6a1,Alpl,Anapc13,Antxr1,Anxa5,Apcdd1,Apod,Apoe,Appl2,Aqp4,Arhgef40,Asrgl1,Atp1b3,Atp6v0e,B2m,Bche,Bmf,Bmp6,Bmp7,Bmpr1b,C1qb,C1qc,C4b,Caskin2,Cat,Ccdc114,Ccnd3,Cd2ap,Cd9,Cdc42se1,Cdh5,Cdk4,Cdkn1c,Cfh,Clic1,Clu,Cmtm6,Cnn3,Cntf,Col11a2,Copz2,Crtap,Cspg4,Ctnna1,Ctsd,Ctso,Ctss,Cyba,Cyth4,Cyyr1,Dab2,Dap,Dbi,Ddo,Dhrs4,Dmpk,Dnajc3,Dock5,Dtx2,Eci1,Eci2,Ecrg4,Ednrb,Eef2,Elf1,Entpd5,Epas1,Esam,F3,Fads2,Fcgr3,Fgf1,Fgfrl1,Fmnl3,Fuca1,Fxyd1,Galnt1,Gas1,Gatad2a,Gbp7,Gfap,Ggta1,Git2,Gja1,Gm973,Gna13,Gnai2,Golim4,Gpam,Gprc5b,Gsn,Gstk1,Gstm1,H3f3b,Hbp1,Hdac1,Hepacam,Hist1h2bc,Hmgb1,Hopx,Hsd17b11,Hspb8,Id3,Ifi27,Igfbp5,Inppl1,Irf3,Isoc2a,Itga1,Itgb5,Itih2,Itih5,Itm2a,Itprid2,Kank1,Kdelr2,Klhl5,Lama4,Lamp1,Lamp2,Lgi4,Lhfpl2,Lima1,Lims2,Ly86,Lzic,Map3k1,Megf10,Metrn,Mid1ip1,Mlc1,Mmut,Mob1a,Mro,Msn,Mt1,Mt2,Mxd4,Myl12a,Naaa,Nacc2,Nadk2,Ndrg1,Nfe2l2,Npc2,Nr1h2,Numa1,Osmr,Ostf1,P3h4,Pcx,Pld1,Plekhg2,Plekho2,Plpp3,Plscr4,Plxnb1,Pmf1,Pmp22,Pnpla2,Pon2,Ppp1r3c,Prdx6,Prelp,Ptgds,Pttg1ip,Pxmp2,Pygb,Qk,Rab29,Rab34,Ramp2,Rasip1,Rassf2,Rbms2,Rftn2,Rgcc,Rgma,Rhoa,Rhoq,Rida,Rin2,Rnf213,Rras,Rrbp1,S100a1,S100a13,S100a6,S100b,S1pr1,S1pr3,Samhd1,Scpep1,Sdc4,Selenbp1,Selenop,Sema3b,Serp1,Serpind1,Shroom2,Sipa1,Six5,Slc15a2,Slc1a5,Slc27a1,Slc2a1,Slc38a2,Smad5,Smoc1,Snapin,Snx33,Snx9,Socs4,Sorbs3,Sp1,Sqor,Srebf1,St3gal6,Stard13,Sult1a1,Suox,Surf4,Tab2,Tap2,Tcf12,Tcn2,Tead1,Tgfb3,Tgfbr1,Timp4,Tjp1,Tln1,Tns1,Tns2,Tob2,Tor1aip1,Tprkb,Trp53bp2,Tubb2b,Twsg1,Txnip,Utp14b,Vgll4,Vstm4,Wasf2,Wbp1l,Wls,Zcchc24,Zfp652,Zmpste24</t>
        </is>
      </c>
      <c r="M37" t="inlineStr">
        <is>
          <t>[(0, 34), (1, 22), (1, 27), (1, 34), (1, 75), (4, 34), (5, 22), (5, 27), (5, 34), (5, 75), (6, 2), (6, 22), (6, 27), (6, 34), (6, 75), (9, 2), (9, 22), (9, 27), (9, 34), (9, 47), (9, 75), (10, 2), (10, 22), (10, 27), (10, 34), (10, 75), (13, 27), (13, 34), (18, 22), (18, 27), (18, 34), (19, 2), (19, 22), (19, 27), (19, 34), (19, 47), (19, 75), (20, 22), (20, 27), (20, 34), (20, 75), (21, 2), (21, 22), (21, 27), (21, 34), (21, 47), (21, 75), (23, 22), (23, 27), (23, 34), (23, 75), (25, 22), (25, 27), (25, 34), (26, 34), (28, 34), (29, 27), (29, 34), (30, 2), (30, 22), (30, 27), (30, 34), (30, 47), (30, 75), (31, 22), (31, 27), (31, 34), (31, 75), (32, 22), (32, 27), (32, 34), (32, 75), (33, 27), (33, 34), (35, 2), (35, 22), (35, 27), (35, 34), (35, 47), (35, 75), (36, 34), (37, 22), (37, 27), (37, 34), (38, 2), (38, 22), (38, 27), (38, 34), (38, 47), (38, 75), (39, 2), (39, 22), (39, 27), (39, 34), (39, 47), (39, 75), (40, 2), (40, 22), (40, 27), (40, 34), (40, 47), (40, 75), (41, 22), (41, 27), (41, 34), (41, 75), (42, 2), (42, 22), (42, 27), (42, 34), (42, 47), (42, 75), (43, 2), (43, 22), (43, 27), (43, 34), (43, 47), (43, 75), (44, 22), (44, 27), (44, 34), (46, 2), (46, 22), (46, 27), (46, 34), (46, 47), (46, 75), (48, 34), (49, 34), (51, 2), (51, 22), (51, 27), (51, 34), (51, 47), (51, 75), (52, 2), (52, 22), (52, 27), (52, 34), (52, 75), (54, 34), (55, 34), (56, 2), (56, 22), (56, 27), (56, 34), (56, 47), (56, 75), (57, 2), (57, 22), (57, 27), (57, 34), (57, 47), (57, 75), (58, 22), (58, 27), (58, 34), (58, 75), (59, 22), (59, 27), (59, 34), (60, 2), (60, 22), (60, 27), (60, 34), (60, 75), (61, 34), (62, 2), (62, 22), (62, 27), (62, 34), (62, 47), (62, 75), (63, 22), (63, 27), (63, 34), (64, 34), (65, 22), (65, 27), (65, 34), (66, 22), (66, 27), (66, 34), (67, 2), (67, 22), (67, 27), (67, 34), (67, 47), (67, 75), (68, 34), (69, 2), (69, 22), (69, 27), (69, 34), (69, 75), (70, 22), (70, 27), (70, 34), (70, 75), (71, 27), (71, 34), (72, 22), (72, 27), (72, 34), (72, 75), (73, 2), (73, 22), (73, 27), (73, 34), (73, 47), (73, 75), (74, 22), (74, 27), (74, 34), (76, 2), (76, 22), (76, 27), (76, 34), (76, 47), (76, 75), (77, 34), (78, 34), (79, 22), (79, 27), (79, 34), (79, 75), (80, 2), (80, 22), (80, 27), (80, 34), (80, 47), (80, 75), (81, 2), (81, 22), (81, 27), (81, 34), (81, 47), (81, 75), (82, 2), (82, 22), (82, 27), (82, 34), (82, 47), (82, 75), (83, 27), (83, 34), (84, 22), (84, 27), (84, 34), (85, 2), (85, 22), (85, 27), (85, 34), (85, 75), (86, 2), (86, 22), (86, 27), (86, 34), (86, 47), (86, 75), (87, 2), (87, 22), (87, 27), (87, 34), (87, 47), (87, 75)]</t>
        </is>
      </c>
      <c r="N37" t="n">
        <v>571</v>
      </c>
      <c r="O37" t="n">
        <v>0.5</v>
      </c>
      <c r="P37" t="n">
        <v>0.9</v>
      </c>
      <c r="Q37" t="n">
        <v>3</v>
      </c>
      <c r="R37" t="n">
        <v>10000</v>
      </c>
      <c r="S37" t="inlineStr">
        <is>
          <t>15/03/2024, 15:48:22</t>
        </is>
      </c>
      <c r="T37" s="3">
        <f>hyperlink("https://spiral.technion.ac.il/results/MTAwMDA3Ng==/36/GOResultsPROCESS","link")</f>
        <v/>
      </c>
      <c r="U37" t="inlineStr">
        <is>
          <t>['GO:0051239:regulation of multicellular organismal process (qval6.31E-9)', 'GO:0042127:regulation of cell proliferation (qval1.3E-8)', 'GO:0050793:regulation of developmental process (qval1.11E-8)', 'GO:0048518:positive regulation of biological process (qval1.85E-8)', 'GO:0048523:negative regulation of cellular process (qval4.55E-8)', 'GO:0048519:negative regulation of biological process (qval9.75E-8)', 'GO:0065008:regulation of biological quality (qval9.65E-8)', 'GO:0065007:biological regulation (qval1E-7)', 'GO:0048583:regulation of response to stimulus (qval1.11E-7)', 'GO:0008285:negative regulation of cell proliferation (qval2.76E-7)', 'GO:0032879:regulation of localization (qval5.31E-7)', 'GO:0051128:regulation of cellular component organization (qval9.68E-7)', 'GO:0010646:regulation of cell communication (qval1.78E-6)', 'GO:0048522:positive regulation of cellular process (qval1.75E-6)', 'GO:0023051:regulation of signaling (qval1.91E-6)', 'GO:1902903:regulation of supramolecular fiber organization (qval1.83E-6)', 'GO:0045595:regulation of cell differentiation (qval4.08E-6)', 'GO:0051246:regulation of protein metabolic process (qval6.55E-6)', 'GO:0042221:response to chemical (qval8.57E-6)', 'GO:0046889:positive regulation of lipid biosynthetic process (qval1.09E-5)', 'GO:0051270:regulation of cellular component movement (qval1.45E-5)', 'GO:0009966:regulation of signal transduction (qval2.3E-5)', 'GO:0051247:positive regulation of protein metabolic process (qval2.5E-5)', 'GO:0110053:regulation of actin filament organization (qval2.6E-5)', 'GO:0051129:negative regulation of cellular component organization (qval3.03E-5)', 'GO:0040012:regulation of locomotion (qval3.09E-5)', 'GO:0032270:positive regulation of cellular protein metabolic process (qval3.19E-5)', 'GO:0050789:regulation of biological process (qval3.11E-5)', 'GO:0048584:positive regulation of response to stimulus (qval3.12E-5)', 'GO:0050794:regulation of cellular process (qval3.15E-5)', 'GO:2000145:regulation of cell motility (qval3.22E-5)', 'GO:2000026:regulation of multicellular organismal development (qval4.69E-5)', 'GO:0032268:regulation of cellular protein metabolic process (qval5.68E-5)', 'GO:0051240:positive regulation of multicellular organismal process (qval5.68E-5)', 'GO:0051241:negative regulation of multicellular organismal process (qval5.79E-5)', 'GO:0043085:positive regulation of catalytic activity (qval5.73E-5)', 'GO:0022603:regulation of anatomical structure morphogenesis (qval7.86E-5)', 'GO:0030334:regulation of cell migration (qval7.67E-5)', 'GO:1901700:response to oxygen-containing compound (qval8.62E-5)', 'GO:0046890:regulation of lipid biosynthetic process (qval1.28E-4)', 'GO:0050790:regulation of catalytic activity (qval1.57E-4)', 'GO:0010033:response to organic substance (qval1.85E-4)', 'GO:0045834:positive regulation of lipid metabolic process (qval1.99E-4)', 'GO:0032956:regulation of actin cytoskeleton organization (qval2.11E-4)', 'GO:0009893:positive regulation of metabolic process (qval2.2E-4)', 'GO:0045859:regulation of protein kinase activity (qval2.27E-4)', 'GO:0045665:negative regulation of neuron differentiation (qval2.43E-4)', 'GO:0032970:regulation of actin filament-based process (qval2.64E-4)', 'GO:0045216:cell-cell junction organization (qval2.63E-4)', 'GO:0051050:positive regulation of transport (qval2.83E-4)', 'GO:0045596:negative regulation of cell differentiation (qval3.04E-4)', 'GO:0010647:positive regulation of cell communication (qval3.22E-4)', 'GO:0051049:regulation of transport (qval3.21E-4)', 'GO:0034330:cell junction organization (qval3.28E-4)', 'GO:0042981:regulation of apoptotic process (qval3.25E-4)', 'GO:0050768:negative regulation of neurogenesis (qval3.42E-4)', 'GO:0023056:positive regulation of signaling (qval3.38E-4)', 'GO:0065009:regulation of molecular function (qval3.88E-4)', 'GO:0010977:negative regulation of neuron projection development (qval3.84E-4)', 'GO:0043067:regulation of programmed cell death (qval4.5E-4)', 'GO:0007178:transmembrane receptor protein serine/threonine kinase signaling pathway (qval4.48E-4)', 'GO:0010721:negative regulation of cell development (qval4.74E-4)', 'GO:0016477:cell migration (qval4.7E-4)', 'GO:0007179:transforming growth factor beta receptor signaling pathway (qval4.94E-4)', 'GO:0044093:positive regulation of molecular function (qval5.11E-4)', 'GO:1902904:negative regulation of supramolecular fiber organization (qval5.89E-4)', 'GO:0080134:regulation of response to stress (qval5.81E-4)', 'GO:0051094:positive regulation of developmental process (qval6.17E-4)', 'GO:0051493:regulation of cytoskeleton organization (qval6.16E-4)', 'GO:0070887:cellular response to chemical stimulus (qval6.1E-4)', 'GO:0009967:positive regulation of signal transduction (qval6.02E-4)', 'GO:0048870:cell motility (qval6.81E-4)', 'GO:0019216:regulation of lipid metabolic process (qval6.73E-4)', 'GO:0032101:regulation of response to external stimulus (qval6.73E-4)', 'GO:0030278:regulation of ossification (qval7.9E-4)', 'GO:0051961:negative regulation of nervous system development (qval7.92E-4)', 'GO:0006629:lipid metabolic process (qval7.95E-4)', 'GO:0051093:negative regulation of developmental process (qval7.85E-4)', 'GO:0009719:response to endogenous stimulus (qval8.1E-4)', 'GO:0009987:cellular process (qval1.23E-3)', 'GO:0044087:regulation of cellular component biogenesis (qval1.45E-3)', 'GO:0051492:regulation of stress fiber assembly (qval1.54E-3)', 'GO:0043549:regulation of kinase activity (qval1.6E-3)', 'GO:0001654:eye development (qval1.72E-3)', 'GO:0008360:regulation of cell shape (qval1.76E-3)', 'GO:0051047:positive regulation of secretion (qval1.76E-3)', 'GO:0031345:negative regulation of cell projection organization (qval1.82E-3)', 'GO:0045860:positive regulation of protein kinase activity (qval1.86E-3)', 'GO:0051716:cellular response to stimulus (qval1.85E-3)', 'GO:0043065:positive regulation of apoptotic process (qval1.95E-3)', 'GO:0045937:positive regulation of phosphate metabolic process (qval2.06E-3)', 'GO:0010562:positive regulation of phosphorus metabolic process (qval2.04E-3)', 'GO:0090066:regulation of anatomical structure size (qval2.08E-3)', 'GO:0032502:developmental process (qval2.12E-3)', 'GO:0043068:positive regulation of programmed cell death (qval2.12E-3)', 'GO:0045597:positive regulation of cell differentiation (qval2.12E-3)', 'GO:0071900:regulation of protein serine/threonine kinase activity (qval2.14E-3)', 'GO:0031325:positive regulation of cellular metabolic process (qval2.16E-3)', 'GO:0051043:regulation of membrane protein ectodomain proteolysis (qval2.17E-3)', 'GO:0050896:response to stimulus (qval2.16E-3)', 'GO:1902531:regulation of intracellular signal transduction (qval2.22E-3)', 'GO:0051130:positive regulation of cellular component organization (qval2.5E-3)', 'GO:0080090:regulation of primary metabolic process (qval2.6E-3)', 'GO:0006928:movement of cell or subcellular component (qval2.72E-3)', 'GO:0071310:cellular response to organic substance (qval2.81E-3)', 'GO:0040011:locomotion (qval2.79E-3)', 'GO:0048585:negative regulation of response to stimulus (qval2.87E-3)', 'GO:0010942:positive regulation of cell death (qval2.96E-3)', 'GO:0010941:regulation of cell death (qval3.03E-3)', 'GO:0031323:regulation of cellular metabolic process (qval3.06E-3)', 'GO:0110020:regulation of actomyosin structure organization (qval3.08E-3)', 'GO:0001932:regulation of protein phosphorylation (qval3.07E-3)', 'GO:0009725:response to hormone (qval3.09E-3)', 'GO:0030154:cell differentiation (qval3.13E-3)', 'GO:0045667:regulation of osteoblast differentiation (qval3.14E-3)', 'GO:0022604:regulation of cell morphogenesis (qval3.32E-3)', 'GO:0090100:positive regulation of transmembrane receptor protein serine/threonine kinase signaling pathway (qval3.41E-3)', 'GO:0032231:regulation of actin filament bundle assembly (qval3.38E-3)', 'GO:0048869:cellular developmental process (qval3.99E-3)', 'GO:0051338:regulation of transferase activity (qval4.08E-3)', 'GO:0001934:positive regulation of protein phosphorylation (qval4.14E-3)', 'GO:0019222:regulation of metabolic process (qval4.56E-3)', 'GO:0031399:regulation of protein modification process (qval5.03E-3)', 'GO:0043254:regulation of protein complex assembly (qval5.37E-3)', 'GO:0120035:regulation of plasma membrane bounded cell projection organization (qval5.59E-3)', 'GO:0008064:regulation of actin polymerization or depolymerization (qval5.55E-3)', 'GO:0010862:positive regulation of pathway-restricted SMAD protein phosphorylation (qval5.72E-3)', 'GO:0090208:positive regulation of triglyceride metabolic process (qval5.83E-3)', 'GO:0051173:positive regulation of nitrogen compound metabolic process (qval5.84E-3)', 'GO:0040017:positive regulation of locomotion (qval6.08E-3)', 'GO:1901701:cellular response to oxygen-containing compound (qval6.09E-3)', 'GO:0042327:positive regulation of phosphorylation (qval6.12E-3)', 'GO:0044281:small molecule metabolic process (qval6.15E-3)', 'GO:0030832:regulation of actin filament length (qval6.12E-3)', 'GO:0031344:regulation of cell projection organization (qval6.3E-3)', 'GO:0001667:ameboidal-type cell migration (qval6.35E-3)', 'GO:0010604:positive regulation of macromolecule metabolic process (qval6.43E-3)', 'GO:1904752:regulation of vascular associated smooth muscle cell migration (qval6.46E-3)', 'GO:0060284:regulation of cell development (qval7.19E-3)', 'GO:0008284:positive regulation of cell proliferation (qval7.34E-3)', 'GO:0051044:positive regulation of membrane protein ectodomain proteolysis (qval7.79E-3)', 'GO:0060391:positive regulation of SMAD protein signal transduction (qval7.73E-3)', 'GO:1902905:positive regulation of supramolecular fiber organization (qval7.79E-3)', 'GO:0033993:response to lipid (qval8E-3)', 'GO:0016043:cellular component organization (qval8.17E-3)', 'GO:0090207:regulation of triglyceride metabolic process (qval8.13E-3)', 'GO:0010648:negative regulation of cell communication (qval8.1E-3)', 'GO:0071840:cellular component organization or biogenesis (qval8.14E-3)', 'GO:0042325:regulation of phosphorylation (qval8.11E-3)', 'GO:0003018:vascular process in circulatory system (qval8.2E-3)', 'GO:0023057:negative regulation of signaling (qval8.28E-3)', 'GO:0098657:import into cell (qval8.42E-3)', 'GO:0062012:regulation of small molecule metabolic process (qval8.79E-3)', 'GO:0044089:positive regulation of cellular component biogenesis (qval8.76E-3)', 'GO:0048856:anatomical structure development (qval8.75E-3)', 'GO:0007423:sensory organ development (qval8.7E-3)', 'GO:0033674:positive regulation of kinase activity (qval8.65E-3)', 'GO:0048731:system development (qval8.62E-3)', 'GO:0051046:regulation of secretion (qval9.07E-3)', 'GO:0051494:negative regulation of cytoskeleton organization (qval9.45E-3)', 'GO:0036089:cleavage furrow formation (qval9.95E-3)', 'GO:0009653:anatomical structure morphogenesis (qval1.03E-2)', 'GO:0051272:positive regulation of cellular component movement (qval1.06E-2)', 'GO:1901342:regulation of vasculature development (qval1.06E-2)', 'GO:0001503:ossification (qval1.06E-2)', 'GO:0010867:positive regulation of triglyceride biosynthetic process (qval1.09E-2)', 'GO:0010594:regulation of endothelial cell migration (qval1.12E-2)', 'GO:0007167:enzyme linked receptor protein signaling pathway (qval1.12E-2)', 'GO:0030509:BMP signaling pathway (qval1.13E-2)', 'GO:0030335:positive regulation of cell migration (qval1.14E-2)', 'GO:0031401:positive regulation of protein modification process (qval1.14E-2)', 'GO:0048513:animal organ development (qval1.15E-2)', 'GO:1904018:positive regulation of vasculature development (qval1.15E-2)', 'GO:1903034:regulation of response to wounding (qval1.19E-2)', 'GO:0001525:angiogenesis (qval1.21E-2)', 'GO:0044057:regulation of system process (qval1.22E-2)', 'GO:0001936:regulation of endothelial cell proliferation (qval1.25E-2)', 'GO:0045940:positive regulation of steroid metabolic process (qval1.27E-2)', 'GO:0051496:positive regulation of stress fiber assembly (qval1.28E-2)', 'GO:0048660:regulation of smooth muscle cell proliferation (qval1.27E-2)', 'GO:0019220:regulation of phosphate metabolic process (qval1.45E-2)', 'GO:0010975:regulation of neuron projection development (qval1.45E-2)', 'GO:0051174:regulation of phosphorus metabolic process (qval1.45E-2)', 'GO:0051495:positive regulation of cytoskeleton organization (qval1.47E-2)', 'GO:0071902:positive regulation of protein serine/threonine kinase activity (qval1.48E-2)', 'GO:0044255:cellular lipid metabolic process (qval1.48E-2)', 'GO:1904705:regulation of vascular smooth muscle cell proliferation (qval1.49E-2)', 'GO:0022610:biological adhesion (qval1.52E-2)', 'GO:0050767:regulation of neurogenesis (qval1.53E-2)', 'GO:0051271:negative regulation of cellular component movement (qval1.6E-2)', 'GO:0032535:regulation of cellular component size (qval1.6E-2)', 'GO:0051347:positive regulation of transferase activity (qval1.6E-2)', 'GO:2000147:positive regulation of cell motility (qval1.59E-2)', 'GO:0097498:endothelial tube lumen extension (qval1.69E-2)', 'GO:1902998:positive regulation of neurofibrillary tangle assembly (qval1.68E-2)', 'GO:0009409:response to cold (qval1.73E-2)', 'GO:0060393:regulation of pathway-restricted SMAD protein phosphorylation (qval1.72E-2)', 'GO:0001501:skeletal system development (qval1.74E-2)', 'GO:0051960:regulation of nervous system development (qval1.8E-2)', 'GO:0034250:positive regulation of cellular amide metabolic process (qval1.82E-2)', 'GO:0032271:regulation of protein polymerization (qval1.82E-2)', 'GO:0045766:positive regulation of angiogenesis (qval1.84E-2)', 'GO:2000848:positive regulation of corticosteroid hormone secretion (qval1.85E-2)', 'GO:0045664:regulation of neuron differentiation (qval1.89E-2)', 'GO:0048646:anatomical structure formation involved in morphogenesis (qval1.92E-2)', 'GO:0050678:regulation of epithelial cell proliferation (qval1.93E-2)', 'GO:0003013:circulatory system process (qval1.92E-2)', 'GO:0031347:regulation of defense response (qval2E-2)', 'GO:0007166:cell surface receptor signaling pathway (qval2.04E-2)', 'GO:0010628:positive regulation of gene expression (qval2.07E-2)', 'GO:0099024:plasma membrane invagination (qval2.11E-2)', 'GO:0071702:organic substance transport (qval2.12E-2)', 'GO:0009968:negative regulation of signal transduction (qval2.12E-2)', 'GO:0031329:regulation of cellular catabolic process (qval2.15E-2)', 'GO:1903532:positive regulation of secretion by cell (qval2.15E-2)', 'GO:0031334:positive regulation of protein complex assembly (qval2.21E-2)', 'GO:0010866:regulation of triglyceride biosynthetic process (qval2.27E-2)', 'GO:0051171:regulation of nitrogen compound metabolic process (qval2.34E-2)', 'GO:0043066:negative regulation of apoptotic process (qval2.35E-2)', 'GO:0034329:cell junction assembly (qval2.37E-2)', 'GO:0032233:positive regulation of actin filament bundle assembly (qval2.4E-2)', 'GO:1904753:negative regulation of vascular associated smooth muscle cell migration (qval2.39E-2)', 'GO:2001214:positive regulation of vasculogenesis (qval2.38E-2)', 'GO:1903530:regulation of secretion by cell (qval2.4E-2)', 'GO:0030036:actin cytoskeleton organization (qval2.56E-2)', 'GO:0022607:cellular component assembly (qval2.57E-2)', 'GO:0007155:cell adhesion (qval2.59E-2)', 'GO:0043535:regulation of blood vessel endothelial cell migration (qval2.75E-2)', 'GO:0051216:cartilage development (qval2.73E-2)', 'GO:0045732:positive regulation of protein catabolic process (qval2.79E-2)', 'GO:0045765:regulation of angiogenesis (qval2.89E-2)', 'GO:0010324:membrane invagination (qval2.93E-2)', 'GO:0008347:glial cell migration (qval2.95E-2)', 'GO:0030833:regulation of actin filament polymerization (qval2.99E-2)', 'GO:0043069:negative regulation of programmed cell death (qval3.16E-2)', 'GO:0031331:positive regulation of cellular catabolic process (qval3.26E-2)', 'GO:0002478:antigen processing and presentation of exogenous peptide antigen (qval3.39E-2)', 'GO:0014912:negative regulation of smooth muscle cell migration (qval3.38E-2)', 'GO:0010893:positive regulation of steroid biosynthetic process (qval3.36E-2)', 'GO:0031324:negative regulation of cellular metabolic process (qval3.38E-2)', 'GO:0030155:regulation of cell adhesion (qval3.38E-2)', 'GO:0010718:positive regulation of epithelial to mesenchymal transition (qval3.47E-2)', 'GO:0009894:regulation of catabolic process (qval3.52E-2)', 'GO:0010632:regulation of epithelial cell migration (qval3.55E-2)', 'GO:0060255:regulation of macromolecule metabolic process (qval3.72E-2)', 'GO:0043900:regulation of multi-organism process (qval3.77E-2)', 'GO:1903670:regulation of sprouting angiogenesis (qval3.76E-2)', 'GO:0061383:trabecula morphogenesis (qval3.76E-2)', 'GO:1902932:positive regulation of alcohol biosynthetic process (qval3.74E-2)', 'GO:0046322:negative regulation of fatty acid oxidation (qval3.81E-2)', 'GO:0002237:response to molecule of bacterial origin (qval3.85E-2)', 'GO:1905075:positive regulation of tight junction disassembly (qval3.87E-2)', 'GO:1905073:regulation of tight junction disassembly (qval3.85E-2)', 'GO:0002481:antigen processing and presentation of exogenous protein antigen via MHC class Ib, TAP-dependent (qval3.84E-2)', 'GO:0002434:immune complex clearance (qval3.82E-2)', 'GO:2000857:positive regulation of mineralocorticoid secretion (qval3.81E-2)', 'GO:2000860:positive regulation of aldosterone secretion (qval3.79E-2)', 'GO:1902996:regulation of neurofibrillary tangle assembly (qval3.78E-2)', 'GO:0019254:carnitine metabolic process, CoA-linked (qval3.76E-2)', 'GO:0032349:positive regulation of aldosterone biosynthetic process (qval3.75E-2)', 'GO:0032346:positive regulation of aldosterone metabolic process (qval3.74E-2)', 'GO:0010565:regulation of cellular ketone metabolic process (qval3.72E-2)', 'GO:0007043:cell-cell junction assembly (qval3.71E-2)', 'GO:0001817:regulation of cytokine production (qval3.92E-2)', 'GO:0030162:regulation of proteolysis (qval3.9E-2)', 'GO:0060390:regulation of SMAD protein signal transduction (qval4.04E-2)', 'GO:0030500:regulation of bone mineralization (qval4.04E-2)', 'GO:0007049:cell cycle (qval4.2E-2)', 'GO:1902930:regulation of alcohol biosynthetic process (qval4.19E-2)', 'GO:0009892:negative regulation of metabolic process (qval4.34E-2)', 'GO:1903522:regulation of blood circulation (qval4.41E-2)', 'GO:2000146:negative regulation of cell motility (qval4.41E-2)', 'GO:0070486:leukocyte aggregation (qval4.49E-2)', 'GO:2000833:positive regulation of steroid hormone secretion (qval4.47E-2)', 'GO:0071280:cellular response to copper ion (qval4.46E-2)', 'GO:0007263:nitric oxide mediated signal transduction (qval4.44E-2)', 'GO:0009890:negative regulation of biosynthetic process (qval4.49E-2)', 'GO:0008283:cell proliferation (qval4.48E-2)', 'GO:0071216:cellular response to biotic stimulus (qval4.49E-2)', 'GO:0071705:nitrogen compound transport (qval4.72E-2)', 'GO:0006956:complement activation (qval4.82E-2)', 'GO:0009896:positive regulation of catabolic process (qval4.89E-2)', 'GO:0002682:regulation of immune system process (qval5.03E-2)', 'GO:1902533:positive regulation of intracellular signal transduction (qval5.25E-2)']</t>
        </is>
      </c>
      <c r="V37" s="3">
        <f>hyperlink("https://spiral.technion.ac.il/results/MTAwMDA3Ng==/36/GOResultsFUNCTION","link")</f>
        <v/>
      </c>
      <c r="W37" t="inlineStr">
        <is>
          <t>['GO:0005515:protein binding (qval6.06E-11)', 'GO:0005488:binding (qval9.54E-6)', 'GO:0044877:protein-containing complex binding (qval2.1E-4)', 'GO:1901681:sulfur compound binding (qval8.42E-4)', 'GO:0044548:S100 protein binding (qval1.06E-3)', 'GO:0050839:cell adhesion molecule binding (qval1.02E-2)', 'GO:0005102:signaling receptor binding (qval1.19E-2)', 'GO:0019899:enzyme binding (qval1.35E-2)', 'GO:0033218:amide binding (qval2.16E-2)', 'GO:0019904:protein domain specific binding (qval2.45E-2)', 'GO:0017124:SH3 domain binding (qval4.42E-2)', 'GO:0042802:identical protein binding (qval4.75E-2)', 'GO:0008289:lipid binding (qval5.58E-2)', 'GO:0008013:beta-catenin binding (qval1.15E-1)', 'GO:0000062:fatty-acyl-CoA binding (qval1.15E-1)', 'GO:0008201:heparin binding (qval1.17E-1)', 'GO:0017166:vinculin binding (qval1.65E-1)', 'GO:0005178:integrin binding (qval1.77E-1)', 'GO:0015562:efflux transmembrane transporter activity (qval1.9E-1)']</t>
        </is>
      </c>
      <c r="X37" s="3">
        <f>hyperlink("https://spiral.technion.ac.il/results/MTAwMDA3Ng==/36/GOResultsCOMPONENT","link")</f>
        <v/>
      </c>
      <c r="Y37" t="inlineStr">
        <is>
          <t>['GO:0044421:extracellular region part (qval3.51E-6)', 'GO:0005911:cell-cell junction (qval5.49E-6)', 'GO:0005912:adherens junction (qval2.6E-5)', 'GO:0044444:cytoplasmic part (qval3.39E-5)', 'GO:0070161:anchoring junction (qval3.35E-5)', 'GO:0016020:membrane (qval2.9E-5)', 'GO:0005886:plasma membrane (qval3.72E-5)', 'GO:0001726:ruffle (qval1.12E-4)', 'GO:0005615:extracellular space (qval1.09E-4)', 'GO:0005576:extracellular region (qval1.04E-4)', 'GO:0030054:cell junction (qval1.46E-4)', 'GO:0045121:membrane raft (qval6.6E-4)', 'GO:0098857:membrane microdomain (qval6.34E-4)', 'GO:0005925:focal adhesion (qval5.99E-4)', 'GO:0005737:cytoplasm (qval7.15E-4)', 'GO:0005924:cell-substrate adherens junction (qval7.21E-4)', 'GO:0016324:apical plasma membrane (qval6.89E-4)', 'GO:0098589:membrane region (qval7.03E-4)', 'GO:0030055:cell-substrate junction (qval9.85E-4)', 'GO:0031982:vesicle (qval9.38E-4)', 'GO:0048471:perinuclear region of cytoplasm (qval9.48E-4)', 'GO:0044291:cell-cell contact zone (qval1.49E-3)', 'GO:0044424:intracellular part (qval6.52E-3)', 'GO:0097450:astrocyte end-foot (qval8.43E-3)', 'GO:0005829:cytosol (qval1.18E-2)', 'GO:0030670:phagocytic vesicle membrane (qval1.36E-2)', 'GO:0014704:intercalated disc (qval1.44E-2)', 'GO:0044464:cell part (qval1.67E-2)', 'GO:0005764:lysosome (qval2.06E-2)', 'GO:0000323:lytic vacuole (qval1.99E-2)', 'GO:0031012:extracellular matrix (qval1.96E-2)', 'GO:0043226:organelle (qval2.01E-2)', 'GO:0070013:intracellular organelle lumen (qval2.34E-2)', 'GO:0031974:membrane-enclosed lumen (qval2.34E-2)', 'GO:0043233:organelle lumen (qval2.27E-2)', 'GO:0030666:endocytic vesicle membrane (qval2.41E-2)', 'GO:0009986:cell surface (qval2.51E-2)', 'GO:0031410:cytoplasmic vesicle (qval2.73E-2)', 'GO:0070160:tight junction (qval2.7E-2)', 'GO:0097708:intracellular vesicle (qval2.83E-2)', 'GO:0031088:platelet dense granule membrane (qval3E-2)', 'GO:0043227:membrane-bounded organelle (qval4.45E-2)']</t>
        </is>
      </c>
    </row>
    <row r="38">
      <c r="A38" s="1" t="n">
        <v>37</v>
      </c>
      <c r="B38" t="n">
        <v>18351</v>
      </c>
      <c r="C38" t="n">
        <v>5043</v>
      </c>
      <c r="D38" t="n">
        <v>89</v>
      </c>
      <c r="E38" t="n">
        <v>7832</v>
      </c>
      <c r="F38" t="n">
        <v>613</v>
      </c>
      <c r="G38" t="n">
        <v>2959</v>
      </c>
      <c r="H38" t="n">
        <v>36</v>
      </c>
      <c r="I38" t="n">
        <v>120</v>
      </c>
      <c r="J38" s="2" t="n">
        <v>-1465</v>
      </c>
      <c r="K38" t="n">
        <v>0.454</v>
      </c>
      <c r="L38" t="inlineStr">
        <is>
          <t>1600014C10Rik,2310022B05Rik,2310061I04Rik,2410002F23Rik,2410004B18Rik,5730455P16Rik,9530068E07Rik,AW549877,Aars,Aarsd1,Abat,Abca3,Abcd3,Abcf3,Abhd3,Abhd4,Acer3,Ache,Acly,Aco2,Acot7,Acsbg1,Acsf3,Acyp2,Adgrg1,Aff4,Afg1l,Afg3l2,Agpat5,Agt,Ahsa2,Aifm2,Akap12,Akap9,Aldh2,Aldh7a1,Aldoc,Alkbh7,Ampd3,Amy1,Ank1,Ankrd24,Ano5,Ap1b1,Ap3s2,Appbp2,Araf,Arcn1,Arhgef40,Arl2,Arl3,Arl6,Arpin,Arxes1,Ash2l,Aspscr1,Asrgl1,Atg4b,Atp5j,Atp5l,Atp5o,Auh,BC031181,BC035947,Babam1,Bbox1,Bcap31,Bcat1,Bdh2,Bhlhe41,Bicd1,Bsg,Btbd11,Cachd1,Calb2,Cand1,Cant1,Canx,Capn2,Caskin1,Ccdc71,Ccdc82,Cct2,Cct7,Cct8,Cd81,Cdc25a,Cdc42ep4,Cdkal1,Cebpzos,Cend1,Cep250,Cept1,Cfap47,Chchd1,Chchd10,Chd6,Chga,Chil1,Chkb,Chordc1,Chst10,Ciao1,Cirbp,Clasp2,Clta,Cltb,Cnot10,Commd9,Copa,Coprs,Cops2,Cops4,Cops8,Cops9,Cox16,Cox17,Cox7a1,Cpsf3,Cpsf4,Ctr9,Ctsl,Cuedc1,Cyb5d1,Cyhr1,Cyp2j6,Cyp51,D8Ertd738e,Dctn1,Ddhd1,Ddt,Ddx23,Ddx24,Ddx3y,Dhrs13,Dhx36,Disp2,Dnajb9,Dnajc12,Dpf2,Dpysl3,Drg1,Drosha,Dtx1,Dynlrb1,Ece2,Echdc1,Eci2,Edf1,Eef1g,Efcab2,Efr3b,Egflam,Eif2s2,Eif3f,Eif3k,Eif5,Eif6,Enah,Endog,Epb41l3,Epb41l4a,Epb41l5,Eprs,Erich3,Etfa,Etfb,Etnk1,Etnppl,Exosc5,Fabp5,Fads2,Faf1,Fahd2a,Fam131c,Fam161b,Fam181b,Fam189a2,Fam193b,Fam210a,Fbxo30,Fbxo44,Fbxo9,Fchsd2,Fgf1,Fh1,Fitm2,Fkbp4,Flii,Fnta,Frmd4a,Frs3,Fsd1,Fundc1,Fundc2,Fxr2,G6pdx,Gabarapl2,Gart,Gas2,Gbf1,Gdpd1,Gemin7,Gfer,Ggact,Glrx5,Gm19345,Gna13,Gnas,Gnl3l,Gpld1,Gpr108,Gpr153,Gtf2i,Gtf3c6,H2afy,Haghl,Haus8,Hcfc1r1,Hdac5,Hdhd2,Hebp2,Hectd4,Heph,Hexim2,Hibch,Hint2,Hmgcll1,Hnrnpk,Hpf1,Hprt,Hsd17b12,Hsd17b4,Hsp90aa1,Hspa5,Hspa9,Hspd1,Htr2c,Idh2,Idnk,Ier3ip1,Ift88,Igip,Igsf1,Ilk,Insig1,Insig2,Insyn2b,Ipo4,Ireb2,Isca2,Ist1,Itga3,Itih3,Kansl3,Kat5,Kbtbd3,Kcnh2,Kctd9,Kif21a,Kif26b,Klhdc2,Klhl11,Klhl18,Klhl20,Kmt2c,Kndc1,Lamtor2,Larp1,Leng1,Letm2,Lgals8,Lhfpl3,Lhfpl5,Limk2,Lin52,Lmbr1,Lrig1,Lrrc8a,Luc7l2,Macf1,Mad2l2,Maged2,Magoh,Manf,Maob,Map6,Map7d2,Mapre3,Mast4,Mat2a,Mccc1,Me2,Med21,Mettl14,Mettl26,Mfn1,Mid1ip1,Mid2,Miga2,Mlc1,Mlec,Mnat1,Mob4,Mocs1,Mocs2,Mpdu1,Mpnd,Mpp6,Mrrf,Msantd4,Mt2,Mt3,Mtch1,Mtfr1,Mthfd2,Mtss1,Mtx2,Naa38,Naca,Nap1l5,Naxe,Nbdy,Nbeal1,Ndrg2,Ndufa13,Ndufa2,Ndufa8,Ndufab1,Ndufb7,Ndufb8,Ndufc2,Ndufs7,Ndufv2,Ndufv3,Nedd8,Nemf,Nfatc2,Nipsnap2,Nktr,Nol7,Npc2,Npepps,Nphp3,Nqo2,Nrip2,Nrsn2,Nsg1,Nt5c,Ntsr2,Nudcd1,Nudt22,Nup54,Nus1,Nxt2,Oat,Oaz1,Oaz2,Ogdh,Oprm1,Orai1,P4ha2,P4hb,Pabpn1,Pacc1,Pafah1b2,Paip2,Paqr6,Paqr8,Pcbd1,Pcbd2,Pcbp2,Pcbp4,Pccb,Pcdhgc4,Pcyt2,Pdia3,Pdss1,Pdxdc1,Peg3,Pex13,Pex2,Pgrmc2,Phax,Pheta1,Phf1,Phka1,Phyh,Pigp,Pigv,Pin4,Pitpnm1,Pla2g7,Plcd4,Plekha6,Plscr5,Pnn,Pnpla8,Pold4,Poldip3,Ppfia4,Ppig,Ppp1r11,Ppt1,Pptc7,Prdx3,Prepl,Prkaa1,Prkaca,Prkar1a,Prmt5,Prps1l3,Prpsap1,Psenen,Psma1,Psma3,Psmb4,Psmc6,Psmd12,Ptch1,Ptdss2,Ptgr2,Ptpa,Ptpn11,Ptprz1,Pts,Pttg1,Puf60,Pycrl,Pygb,Rab11fip5,Rab13,Rab14,Rab18,Rab4a,Rabgap1,Rap1gap,Rapgef3,Rasa4,Rasgrp2,Rbbp6,Rbm4b,Rcan2,Rcan3,Rdx,Ret,Ric3,Ring1,Rit2,Rnf11,Rnf20,Ro60,Robo1,Romo1,Rraga,Rrbp1,Rsrc2,Rtbdn,Rtcb,Rufy3,S100pbp,Samd14,Sars,Sash1,Scd2,Sdf2,Sdr39u1,Sdsl,Sec16a,Selenoi,Selenom,Selenot,Sem1,Sema4g,Serpinb1b,Serpine2,Sf3b6,Sfrp5,Sfxn1,Sfxn5,Sik3,Slc17a6,Slc25a25,Slc25a39,Slc26a11,Slc27a4,Slc29a1,Slc33a1,Slc35g2,Slc38a1,Slc39a12,Slc41a3,Slc4a4,Slc6a11,Slc6a9,Slc7a10,Slc8a3,Slc9a3r2,Slirp,Smad1,Smad9,Smc1a,Smdt1,Smim18,Sncaip,Snrpd1,Snx17,Snx19,Snx32,Snx6,Snx8,Sod1,Sparc,Spout1,Spsb2,Srp72,Srp9,Srpr,Srprb,Srsf1,Ssr4,Stip1,Stmn3,Stx8,Suclg1,Suco,Surf1,Sv2a,Syf2,Syngr3,Taf1,Taf11,Taok2,Tasp1,Tax1bp1,Tbkbp1,Tcaf2,Tceal1,Tcp1,Tfg,Thoc5,Timm8b,Timm9,Timp4,Tkt,Tm9sf3,Tmbim6,Tmem106b,Tmem117,Tmem126b,Tmem127,Tmem229a,Tmem47,Tmem53,Tnrc6a,Tollip,Tom1,Tonsl,Trabd,Tram1l1,Trappc3,Trnt1,Tsc22d3,Tsn,Tspan3,Tspyl4,Ttbk2,Ttc17,Ttc33,Ttc39a,Ttc4,Txn1,Txnrd1,Uba5,Ubc,Ube2d3,Ube4a,Ubfd1,Ubqln1,Ubr4,Ubxn1,Ubxn2a,Ubxn7,Ufsp1,Unc119,Unc45a,Upf3b,Uqcc1,Uqcrb,Uqcrc2,Usp30,Usp36,Usp40,Usp8,Utp11,Vezf1,Vwa8,Washc5,Wdr37,Wdr83,Whamm,Wrb,Xpa,Yars,Ythdc1,Zcchc17,Zfhx3,Zfhx4,Zfp512,Zfp983,Zmym4,Zscan26,Zwint</t>
        </is>
      </c>
      <c r="M38" t="inlineStr">
        <is>
          <t>[(6, 23), (6, 26), (6, 28), (6, 33), (6, 37), (6, 41), (6, 79), (9, 23), (9, 26), (9, 28), (9, 33), (9, 37), (9, 41), (9, 79), (10, 23), (10, 26), (10, 28), (10, 33), (10, 37), (10, 41), (19, 26), (21, 23), (21, 26), (21, 28), (21, 33), (21, 37), (21, 41), (21, 79), (25, 23), (25, 26), (25, 28), (25, 33), (25, 41), (30, 23), (30, 26), (30, 28), (30, 33), (30, 37), (30, 41), (30, 79), (38, 23), (38, 26), (38, 28), (38, 33), (38, 37), (38, 41), (39, 23), (39, 26), (39, 41), (40, 23), (40, 26), (40, 28), (40, 33), (40, 37), (40, 41), (40, 79), (42, 26), (43, 23), (43, 26), (46, 23), (46, 26), (46, 33), (46, 37), (46, 41), (46, 79), (51, 26), (51, 41), (52, 23), (52, 26), (52, 41), (57, 23), (57, 26), (57, 28), (57, 33), (57, 37), (57, 41), (57, 79), (58, 23), (58, 26), (58, 28), (58, 33), (58, 37), (58, 41), (58, 79), (59, 26), (60, 26), (62, 23), (62, 26), (62, 41), (67, 26), (68, 26), (69, 23), (69, 26), (69, 28), (69, 37), (69, 41), (73, 26), (76, 26), (80, 23), (80, 26), (80, 28), (80, 33), (80, 37), (80, 41), (80, 79), (81, 26), (82, 23), (82, 26), (82, 28), (82, 33), (82, 37), (82, 41), (82, 79), (86, 23), (86, 26), (86, 28), (86, 33), (86, 37), (86, 41), (86, 79)]</t>
        </is>
      </c>
      <c r="N38" t="n">
        <v>4773</v>
      </c>
      <c r="O38" t="n">
        <v>0.5</v>
      </c>
      <c r="P38" t="n">
        <v>0.95</v>
      </c>
      <c r="Q38" t="n">
        <v>3</v>
      </c>
      <c r="R38" t="n">
        <v>10000</v>
      </c>
      <c r="S38" t="inlineStr">
        <is>
          <t>15/03/2024, 15:49:14</t>
        </is>
      </c>
      <c r="T38" s="3">
        <f>hyperlink("https://spiral.technion.ac.il/results/MTAwMDA3Ng==/37/GOResultsPROCESS","link")</f>
        <v/>
      </c>
      <c r="U38" t="inlineStr">
        <is>
          <t>['GO:0044237:cellular metabolic process (qval3.32E-10)', 'GO:0008152:metabolic process (qval5.17E-9)', 'GO:0044248:cellular catabolic process (qval1.31E-8)', 'GO:0009056:catabolic process (qval1.49E-8)', 'GO:1901575:organic substance catabolic process (qval5.21E-8)', 'GO:0071704:organic substance metabolic process (qval1.79E-7)', 'GO:0044281:small molecule metabolic process (qval2.52E-7)', 'GO:0044238:primary metabolic process (qval1.75E-5)', 'GO:0019752:carboxylic acid metabolic process (qval1.67E-5)', 'GO:1901576:organic substance biosynthetic process (qval2.53E-5)', 'GO:0009058:biosynthetic process (qval3.33E-5)', 'GO:0043436:oxoacid metabolic process (qval3.47E-5)', 'GO:0051649:establishment of localization in cell (qval3.37E-5)', 'GO:0055114:oxidation-reduction process (qval3.65E-5)', 'GO:0072329:monocarboxylic acid catabolic process (qval3.58E-5)', 'GO:1901566:organonitrogen compound biosynthetic process (qval4.03E-5)', 'GO:0006082:organic acid metabolic process (qval6.95E-5)', 'GO:0046907:intracellular transport (qval7.16E-5)', 'GO:0044249:cellular biosynthetic process (qval9.36E-5)', 'GO:0070972:protein localization to endoplasmic reticulum (qval1.2E-4)', 'GO:1901564:organonitrogen compound metabolic process (qval1.23E-4)', 'GO:0016054:organic acid catabolic process (qval1.61E-4)', 'GO:0046395:carboxylic acid catabolic process (qval1.54E-4)', 'GO:0071705:nitrogen compound transport (qval2.11E-4)', 'GO:0015031:protein transport (qval2.29E-4)', 'GO:0009062:fatty acid catabolic process (qval2.7E-4)', 'GO:0016042:lipid catabolic process (qval4.22E-4)', 'GO:0034622:cellular protein-containing complex assembly (qval4.26E-4)', 'GO:0044282:small molecule catabolic process (qval4.9E-4)', 'GO:0015833:peptide transport (qval5.42E-4)', 'GO:0006457:protein folding (qval5.33E-4)', 'GO:0045184:establishment of protein localization (qval8.03E-4)', 'GO:0033108:mitochondrial respiratory chain complex assembly (qval8.05E-4)', 'GO:0006807:nitrogen compound metabolic process (qval8.21E-4)', 'GO:0051179:localization (qval8.11E-4)', 'GO:0006629:lipid metabolic process (qval8.82E-4)', 'GO:0006091:generation of precursor metabolites and energy (qval9.37E-4)', 'GO:0042886:amide transport (qval9.19E-4)', 'GO:0044242:cellular lipid catabolic process (qval1.02E-3)', 'GO:0034440:lipid oxidation (qval1.07E-3)', 'GO:0044255:cellular lipid metabolic process (qval1.16E-3)', 'GO:0033036:macromolecule localization (qval1.14E-3)', 'GO:0008104:protein localization (qval1.17E-3)', 'GO:0051641:cellular localization (qval1.53E-3)', 'GO:0032981:mitochondrial respiratory chain complex I assembly (qval1.5E-3)', 'GO:0010257:NADH dehydrogenase complex assembly (qval1.47E-3)', 'GO:0071702:organic substance transport (qval1.55E-3)', 'GO:0006886:intracellular protein transport (qval1.67E-3)', 'GO:0006119:oxidative phosphorylation (qval1.69E-3)', 'GO:1904814:regulation of protein localization to chromosome, telomeric region (qval1.66E-3)', 'GO:0019395:fatty acid oxidation (qval2.1E-3)', 'GO:0051188:cofactor biosynthetic process (qval2.07E-3)', 'GO:0051186:cofactor metabolic process (qval2.42E-3)', 'GO:1901565:organonitrogen compound catabolic process (qval3.03E-3)', 'GO:0019637:organophosphate metabolic process (qval3.01E-3)', 'GO:0044283:small molecule biosynthetic process (qval3.24E-3)', 'GO:0032787:monocarboxylic acid metabolic process (qval3.26E-3)', 'GO:0008610:lipid biosynthetic process (qval4.8E-3)', 'GO:0045047:protein targeting to ER (qval5.98E-3)', 'GO:0006810:transport (qval6.61E-3)', 'GO:0090407:organophosphate biosynthetic process (qval6.52E-3)', 'GO:0046337:phosphatidylethanolamine metabolic process (qval6.46E-3)', 'GO:0006631:fatty acid metabolic process (qval6.49E-3)', 'GO:0044271:cellular nitrogen compound biosynthetic process (qval7.32E-3)', 'GO:0051234:establishment of localization (qval8.11E-3)', 'GO:0044265:cellular macromolecule catabolic process (qval8.59E-3)', 'GO:1990542:mitochondrial transmembrane transport (qval8.92E-3)', 'GO:0009987:cellular process (qval9.2E-3)', 'GO:1904816:positive regulation of protein localization to chromosome, telomeric region (qval9.6E-3)', 'GO:0006635:fatty acid beta-oxidation (qval1.33E-2)', 'GO:0072599:establishment of protein localization to endoplasmic reticulum (qval1.31E-2)', 'GO:0006101:citrate metabolic process (qval1.6E-2)', 'GO:0017144:drug metabolic process (qval1.84E-2)', 'GO:0006839:mitochondrial transport (qval1.85E-2)', 'GO:0009108:coenzyme biosynthetic process (qval1.93E-2)', 'GO:0019693:ribose phosphate metabolic process (qval1.92E-2)', 'GO:0007005:mitochondrion organization (qval1.97E-2)', 'GO:0065003:protein-containing complex assembly (qval2.38E-2)', 'GO:0006646:phosphatidylethanolamine biosynthetic process (qval2.69E-2)', 'GO:0019941:modification-dependent protein catabolic process (qval2.78E-2)', 'GO:0072350:tricarboxylic acid metabolic process (qval3.15E-2)', 'GO:0006732:coenzyme metabolic process (qval3.3E-2)', 'GO:0051603:proteolysis involved in cellular protein catabolic process (qval3.36E-2)', 'GO:0043603:cellular amide metabolic process (qval3.36E-2)', 'GO:1901362:organic cyclic compound biosynthetic process (qval3.4E-2)', 'GO:0034641:cellular nitrogen compound metabolic process (qval3.38E-2)', 'GO:0043632:modification-dependent macromolecule catabolic process (qval3.36E-2)', 'GO:1904851:positive regulation of establishment of protein localization to telomere (qval3.92E-2)', 'GO:0006163:purine nucleotide metabolic process (qval4.34E-2)', 'GO:0009057:macromolecule catabolic process (qval4.85E-2)', 'GO:0072657:protein localization to membrane (qval5.01E-2)', 'GO:0070203:regulation of establishment of protein localization to telomere (qval5.73E-2)', 'GO:0006753:nucleoside phosphate metabolic process (qval5.91E-2)', 'GO:1903829:positive regulation of cellular protein localization (qval6.96E-2)', 'GO:0031110:regulation of microtubule polymerization or depolymerization (qval7.33E-2)', 'GO:0006412:translation (qval7.51E-2)', 'GO:0009167:purine ribonucleoside monophosphate metabolic process (qval7.43E-2)', 'GO:0043933:protein-containing complex subunit organization (qval7.38E-2)', 'GO:0006520:cellular amino acid metabolic process (qval7.73E-2)', 'GO:0090151:establishment of protein localization to mitochondrial membrane (qval7.7E-2)', 'GO:0070202:regulation of establishment of protein localization to chromosome (qval7.63E-2)', 'GO:0042559:pteridine-containing compound biosynthetic process (qval7.55E-2)', 'GO:0006099:tricarboxylic acid cycle (qval7.49E-2)', 'GO:0046390:ribose phosphate biosynthetic process (qval7.43E-2)', 'GO:0009126:purine nucleoside monophosphate metabolic process (qval7.38E-2)', 'GO:0006511:ubiquitin-dependent protein catabolic process (qval7.33E-2)', 'GO:0043043:peptide biosynthetic process (qval7.73E-2)', 'GO:0009081:branched-chain amino acid metabolic process (qval7.76E-2)', 'GO:0046165:alcohol biosynthetic process (qval7.75E-2)', 'GO:1903827:regulation of cellular protein localization (qval7.69E-2)', 'GO:0006518:peptide metabolic process (qval8.29E-2)', 'GO:0009117:nucleotide metabolic process (qval8.42E-2)', 'GO:0009205:purine ribonucleoside triphosphate metabolic process (qval9.02E-2)', 'GO:0090150:establishment of protein localization to membrane (qval8.98E-2)', 'GO:0006633:fatty acid biosynthetic process (qval9.08E-2)', 'GO:0070507:regulation of microtubule cytoskeleton organization (qval9.25E-2)', 'GO:0022607:cellular component assembly (qval1.08E-1)', 'GO:0009199:ribonucleoside triphosphate metabolic process (qval1.08E-1)', 'GO:1901360:organic cyclic compound metabolic process (qval1.08E-1)', 'GO:0032507:maintenance of protein location in cell (qval1.08E-1)', 'GO:0009150:purine ribonucleotide metabolic process (qval1.1E-1)', 'GO:0006508:proteolysis (qval1.14E-1)', 'GO:0072330:monocarboxylic acid biosynthetic process (qval1.19E-1)', 'GO:0009144:purine nucleoside triphosphate metabolic process (qval1.19E-1)', 'GO:0042026:protein refolding (qval1.18E-1)', 'GO:0051651:maintenance of location in cell (qval1.2E-1)']</t>
        </is>
      </c>
      <c r="V38" s="3">
        <f>hyperlink("https://spiral.technion.ac.il/results/MTAwMDA3Ng==/37/GOResultsFUNCTION","link")</f>
        <v/>
      </c>
      <c r="W38" t="inlineStr">
        <is>
          <t>['GO:0003824:catalytic activity (qval1.66E-4)', 'GO:0016655:oxidoreductase activity, acting on NAD(P)H, quinone or similar compound as acceptor (qval8.8E-4)', 'GO:0005488:binding (qval7.24E-4)', 'GO:0008137:NADH dehydrogenase (ubiquinone) activity (qval1.86E-3)', 'GO:0050136:NADH dehydrogenase (quinone) activity (qval1.49E-3)', 'GO:0016491:oxidoreductase activity (qval1.34E-3)', 'GO:0003954:NADH dehydrogenase activity (qval1.59E-3)', 'GO:0005515:protein binding (qval1.5E-3)', 'GO:0016651:oxidoreductase activity, acting on NAD(P)H (qval1.66E-3)', 'GO:0016835:carbon-oxygen lyase activity (qval1.94E-3)', 'GO:0016829:lyase activity (qval2.06E-3)', 'GO:0048037:cofactor binding (qval2.44E-3)', 'GO:0031625:ubiquitin protein ligase binding (qval2.66E-3)', 'GO:0044183:protein binding involved in protein folding (qval2.57E-3)', 'GO:0044389:ubiquitin-like protein ligase binding (qval5.71E-3)', 'GO:0036094:small molecule binding (qval8.16E-3)', 'GO:0003723:RNA binding (qval7.89E-3)', 'GO:0016836:hydro-lyase activity (qval1.11E-2)', 'GO:0000166:nucleotide binding (qval1.33E-2)', 'GO:1901265:nucleoside phosphate binding (qval1.27E-2)', 'GO:0003729:mRNA binding (qval1.35E-2)', 'GO:0050662:coenzyme binding (qval3.12E-2)', 'GO:0019899:enzyme binding (qval3.57E-2)', 'GO:0051536:iron-sulfur cluster binding (qval3.52E-2)', 'GO:0051540:metal cluster binding (qval3.38E-2)', 'GO:0043021:ribonucleoprotein complex binding (qval7.58E-2)', 'GO:0031072:heat shock protein binding (qval7.3E-2)', 'GO:0008093:cytoskeletal adaptor activity (qval8.11E-2)', 'GO:0016874:ligase activity (qval1.29E-1)', 'GO:0043168:anion binding (qval1.26E-1)', 'GO:0043167:ion binding (qval1.25E-1)']</t>
        </is>
      </c>
      <c r="X38" s="3">
        <f>hyperlink("https://spiral.technion.ac.il/results/MTAwMDA3Ng==/37/GOResultsCOMPONENT","link")</f>
        <v/>
      </c>
      <c r="Y38" t="inlineStr">
        <is>
          <t>['GO:0044444:cytoplasmic part (qval1.75E-27)', 'GO:0044424:intracellular part (qval8.55E-21)', 'GO:0005739:mitochondrion (qval6.57E-20)', 'GO:0043229:intracellular organelle (qval8.14E-16)', 'GO:0043226:organelle (qval2.96E-14)', 'GO:0044446:intracellular organelle part (qval2.64E-14)', 'GO:0044422:organelle part (qval1.86E-13)', 'GO:0043227:membrane-bounded organelle (qval1.43E-12)', 'GO:0043231:intracellular membrane-bounded organelle (qval2.15E-12)', 'GO:0044464:cell part (qval2.88E-12)', 'GO:0044429:mitochondrial part (qval3.92E-12)', 'GO:0098798:mitochondrial protein complex (qval1.3E-10)', 'GO:0044455:mitochondrial membrane part (qval3.1E-9)', 'GO:0005829:cytosol (qval4.47E-9)', 'GO:0005737:cytoplasm (qval1.65E-8)', 'GO:0098800:inner mitochondrial membrane protein complex (qval4.55E-8)', 'GO:1990204:oxidoreductase complex (qval2.08E-7)', 'GO:0005743:mitochondrial inner membrane (qval3E-7)', 'GO:0070469:respiratory chain (qval3.05E-7)', 'GO:0031966:mitochondrial membrane (qval3.45E-7)', 'GO:0019866:organelle inner membrane (qval5.94E-7)', 'GO:1902494:catalytic complex (qval9.28E-7)', 'GO:0045271:respiratory chain complex I (qval1.23E-5)', 'GO:0005747:mitochondrial respiratory chain complex I (qval1.18E-5)', 'GO:0030964:NADH dehydrogenase complex (qval1.13E-5)', 'GO:0070013:intracellular organelle lumen (qval2.09E-5)', 'GO:0031974:membrane-enclosed lumen (qval2.15E-5)', 'GO:0043233:organelle lumen (qval2.07E-5)', 'GO:0098803:respiratory chain complex (qval2.19E-5)', 'GO:0032991:protein-containing complex (qval3.22E-5)', 'GO:0031090:organelle membrane (qval1.32E-4)', 'GO:0044432:endoplasmic reticulum part (qval2.99E-4)', 'GO:0044297:cell body (qval3.27E-4)', 'GO:0097458:neuron part (qval4.48E-4)', 'GO:0043209:myelin sheath (qval9.53E-4)', 'GO:0005783:endoplasmic reticulum (qval1.81E-3)', 'GO:0101031:chaperone complex (qval4.54E-3)', 'GO:0043025:neuronal cell body (qval1.11E-2)', 'GO:0005832:chaperonin-containing T-complex (qval1.12E-2)', 'GO:0005758:mitochondrial intermembrane space (qval1.66E-2)', 'GO:0031907:microbody lumen (qval2.58E-2)', 'GO:0005782:peroxisomal matrix (qval2.52E-2)', 'GO:0002199:zona pellucida receptor complex (qval3.18E-2)', 'GO:0043005:neuron projection (qval3.34E-2)', 'GO:0005759:mitochondrial matrix (qval3.58E-2)', 'GO:0098796:membrane protein complex (qval3.56E-2)', 'GO:0005874:microtubule (qval3.85E-2)']</t>
        </is>
      </c>
    </row>
    <row r="39">
      <c r="A39" s="1" t="n">
        <v>38</v>
      </c>
      <c r="B39" t="n">
        <v>18351</v>
      </c>
      <c r="C39" t="n">
        <v>5043</v>
      </c>
      <c r="D39" t="n">
        <v>89</v>
      </c>
      <c r="E39" t="n">
        <v>7832</v>
      </c>
      <c r="F39" t="n">
        <v>377</v>
      </c>
      <c r="G39" t="n">
        <v>1041</v>
      </c>
      <c r="H39" t="n">
        <v>21</v>
      </c>
      <c r="I39" t="n">
        <v>94</v>
      </c>
      <c r="J39" s="2" t="n">
        <v>-2766</v>
      </c>
      <c r="K39" t="n">
        <v>0.456</v>
      </c>
      <c r="L39" t="inlineStr">
        <is>
          <t>1700019D03Rik,6430548M08Rik,AI593442,Abhd8,Ablim3,Acot7,Acvr1c,Acyp2,Adam11,Adamts15,Adarb1,Adcy8,Adgra1,Adgrb1,Adra1b,Adra2b,Ahsa1,Amotl1,Ank1,Ankrd34c,Anp32a,Aplp2,Arl3,Asns,Atp2a2,Atp2b2,Atp5d,Atp5j,Atp6ap2,Atp6v0c,Atp6v1c1,Atp6v1d,Atp6v1e1,Atp8a2,Atpaf1,Atrnl1,Atxn1,Atxn2,Avpi1,B4galnt4,Bmerb1,Bok,Brsk2,Bsn,C1qtnf4,Cacna1a,Cacna1c,Cacna1g,Cacnb2,Cacnb4,Cacng2,Cacng5,Ccdc136,Ccdc92b,Cend1,Chga,Chrna4,Chst8,Ciao1,Cit,Cited2,Ckmt1,Cldn12,Clec2l,Clmp,Clstn2,Clstn3,Cltb,Cltc,Clybl,Cnnm1,Cntn4,Cntnap1,Cops7a,Cox6a2,Cpne7,Cpne9,Creld1,Crmp1,Cs,Cthrc1,Dagla,Dapk1,Dbndd1,Dcaf6,Dctn1,Ddx41,Dexi,Dlat,Dlgap4,Dnaja2,Dpp6,Dscam,Dusp27,Dync1i1,Dync1li1,Dysf,Edaradd,Eid2,Eif5a2,Elavl2,Enah,Eno2,Epn3,Ero1lb,Etnppl,Fam110b,Fam155a,Fam20c,Fam49b,Fam8a1,Far2,Fbxo44,Fbxo9,Fgf12,Flt3,Fndc4,Frrs1l,Gabbr2,Gabra1,Gabra4,Gabrd,Galnt17,Galnt9,Ghitm,Gls,Gm19345,Gm38393,Gnb5,Got1,Gpr12,Gpr137,Gpr153,Gpr162,Gria4,Grid2ip,Grin2b,Grm1,Grm4,Habp4,Hectd4,Herc1,Hrh3,Hsp90aa1,Hspa12a,Hspa4l,Hspa9,Hsph1,Idh3a,Ift57,Ildr2,Insyn1,Itga3,Kcna4,Kcnab1,Kcnc2,Kcnd3,Kcnj12,Kcnj9,Kcnn3,Kctd17,Kif3c,Kifc2,Klhdc2,Klhdc3,Klhdc7b,Krt222,L1cam,L1td1,Lef1,Lhfp,Lrch1,Lrfn5,Lrrc3,Lrrc7,Lrrn2,Lrrtm1,Lrrtm2,Lynx1,Madd,Mamstr,Man1a2,Map2k4,Map3k12,Map3k5,Map6,Map7d2,Mapk10,Mapre3,Mb21d2,Mdh1,Med9,Medag,Miga2,Mlf2,Mllt11,Mreg,Mtmr7,Mtor,Mturn,Myo5a,Nav2,Nceh1,Ncs1,Ndrg4,Ndufa10,Ndufb6,Nectin4,Nell1,Nexn,Nhsl2,Nkiras1,Nmt2,Nrip3,Nrn1,Nrxn1,Nrxn3,Nsd2,Nsf,Nsg1,Ntng1,Oaz2,Ociad2,Ogfrl1,Opn3,Osbpl3,Oxct1,P4ha2,Pacsin1,Pag1,Pakap,Patj,Pcdha2,Pdp1,Peg3,Pfkm,Pgam1,Pip4p2,Pitpna,Pitpnc1,Pitpnm1,Pja2,Plcb4,Plch2,Plekha6,Plxdc1,Polr1e,Ppip5k1,Ppm1l,Ppp2r5b,Ppp2r5d,Ppp2r5e,Prkar1a,Prkcg,Prkg2,Psme3,Ptpn3,Ptpn4,Ptprj,Rab11fip5,Rab38,Rab3c,Ramp3,Rap1gap,Raph1,Rasd1,Rasl11a,Rcc2,Reep2,Rell2,Relt,Reps2,Rgs16,Rgs4,Rgs7,Rgs8,Rheb,Rims2,Rims3,Rnf11,Rnf112,Rnf14,Rora,Rraga,Rreb1,Rtn4rl1,Rusc1,Ryr3,Sars,Scg5,Scn1a,Scn2b,Scrt1,Scube2,Sdr39u1,Sel1l3,Sema4g,Sema6b,Sept5,Serinc1,Sgpp2,Sh3gl2,Shank2,Shank3,Shisal1,Shox2,Slc17a6,Slc24a3,Slc25a25,Slc25a37,Slc6a17,Slitrk6,Smim13,Snap47,Snap91,Sncb,Spock2,Sprn,Sptan1,Sptbn1,St3gal5,Stau2,Stip1,Stmn2,Stmn3,Stx1b,Stxbp1,Sugt1,Sult4a1,Syngr1,Synpo2,Syp,Syt13,Syt7,Syt9,Tanc1,Tbc1d30,Tcf7l2,Thy1,Tiam1,Timm10,Timm9,Tmem131,Tmem160,Tmem164,Tmem41a,Tpd52l1,Trim9,Trnp1,Trpc3,Trpm2,Tspyl4,Tstd3,Ttc7b,Tubb3,Tunar,Ube2e3,Ube2j1,Ube2n,Uchl1,Upp2,Usp33,Vav3,Wdr37,Wnk2,Wnt9b,Xylt2,Yars,Ywhab,Ywhag,Ywhah,Ywhaz,Zdhhc22,Zfand5,Zfhx3,Zic1,Zmat4</t>
        </is>
      </c>
      <c r="M39" t="inlineStr">
        <is>
          <t>[(2, 1), (2, 13), (2, 20), (2, 23), (2, 41), (2, 44), (2, 66), (2, 79), (3, 1), (3, 13), (3, 20), (3, 23), (3, 41), (3, 44), (3, 66), (3, 79), (7, 1), (7, 13), (7, 20), (7, 23), (7, 41), (7, 44), (7, 66), (7, 79), (8, 1), (8, 20), (11, 1), (11, 13), (11, 20), (11, 41), (11, 44), (11, 66), (11, 79), (14, 1), (14, 13), (14, 20), (14, 23), (14, 41), (14, 44), (14, 66), (14, 79), (17, 1), (17, 13), (17, 20), (17, 41), (17, 44), (17, 66), (17, 79), (24, 1), (24, 13), (24, 20), (24, 23), (24, 41), (24, 44), (24, 66), (24, 79), (27, 1), (27, 13), (27, 20), (27, 23), (27, 41), (27, 44), (27, 66), (27, 79), (34, 1), (34, 13), (34, 20), (34, 41), (34, 44), (34, 66), (34, 79), (45, 1), (45, 13), (45, 20), (45, 41), (45, 44), (45, 66), (45, 79), (53, 1), (53, 13), (53, 20), (53, 23), (53, 41), (53, 44), (53, 66), (53, 79), (88, 1), (88, 13), (88, 20), (88, 23), (88, 41), (88, 44), (88, 66), (88, 79)]</t>
        </is>
      </c>
      <c r="N39" t="n">
        <v>451</v>
      </c>
      <c r="O39" t="n">
        <v>1</v>
      </c>
      <c r="P39" t="n">
        <v>0.95</v>
      </c>
      <c r="Q39" t="n">
        <v>3</v>
      </c>
      <c r="R39" t="n">
        <v>10000</v>
      </c>
      <c r="S39" t="inlineStr">
        <is>
          <t>15/03/2024, 15:50:25</t>
        </is>
      </c>
      <c r="T39" s="3">
        <f>hyperlink("https://spiral.technion.ac.il/results/MTAwMDA3Ng==/38/GOResultsPROCESS","link")</f>
        <v/>
      </c>
      <c r="U39" t="inlineStr">
        <is>
          <t>['GO:0051049:regulation of transport (qval2.84E-11)', 'GO:0050804:modulation of chemical synaptic transmission (qval4.94E-11)', 'GO:0099177:regulation of trans-synaptic signaling (qval3.53E-11)', 'GO:0098916:anterograde trans-synaptic signaling (qval7.05E-10)', 'GO:0007268:chemical synaptic transmission (qval5.64E-10)', 'GO:0099537:trans-synaptic signaling (qval4.92E-10)', 'GO:0032879:regulation of localization (qval4.45E-10)', 'GO:0023052:signaling (qval5.16E-10)', 'GO:0099536:synaptic signaling (qval5.36E-10)', 'GO:0023051:regulation of signaling (qval1.91E-9)', 'GO:0010646:regulation of cell communication (qval3.05E-9)', 'GO:0017158:regulation of calcium ion-dependent exocytosis (qval6.12E-9)', 'GO:0007267:cell-cell signaling (qval1.06E-8)', 'GO:0007154:cell communication (qval1.38E-8)', 'GO:0043269:regulation of ion transport (qval3.78E-8)', 'GO:0051649:establishment of localization in cell (qval6.71E-8)', 'GO:0050806:positive regulation of synaptic transmission (qval7.37E-8)', 'GO:0098693:regulation of synaptic vesicle cycle (qval1E-7)', 'GO:0042391:regulation of membrane potential (qval1.23E-7)', 'GO:0050905:neuromuscular process (qval1.98E-7)', 'GO:2000300:regulation of synaptic vesicle exocytosis (qval2.22E-7)', 'GO:0099003:vesicle-mediated transport in synapse (qval2.38E-7)', 'GO:1902803:regulation of synaptic vesicle transport (qval3.68E-7)', 'GO:0001505:regulation of neurotransmitter levels (qval5.12E-7)', 'GO:0051179:localization (qval5.67E-7)', 'GO:0017157:regulation of exocytosis (qval7.32E-7)', 'GO:1903305:regulation of regulated secretory pathway (qval8.65E-7)', 'GO:0046928:regulation of neurotransmitter secretion (qval1.12E-6)', 'GO:0065008:regulation of biological quality (qval1.14E-6)', 'GO:0006810:transport (qval1.13E-6)', 'GO:0072657:protein localization to membrane (qval1.25E-6)', 'GO:1903530:regulation of secretion by cell (qval1.59E-6)', 'GO:0098660:inorganic ion transmembrane transport (qval2.17E-6)', 'GO:0051588:regulation of neurotransmitter transport (qval2.39E-6)', 'GO:0051960:regulation of nervous system development (qval2.83E-6)', 'GO:0034765:regulation of ion transmembrane transport (qval2.77E-6)', 'GO:0007610:behavior (qval4.01E-6)', 'GO:0007626:locomotory behavior (qval5.81E-6)', 'GO:0051234:establishment of localization (qval6.53E-6)', 'GO:0098662:inorganic cation transmembrane transport (qval6.65E-6)', 'GO:0120035:regulation of plasma membrane bounded cell projection organization (qval7.22E-6)', 'GO:0051046:regulation of secretion (qval7.71E-6)', 'GO:0031344:regulation of cell projection organization (qval9.6E-6)', 'GO:0034762:regulation of transmembrane transport (qval9.51E-6)', 'GO:0051641:cellular localization (qval9.74E-6)', 'GO:1904062:regulation of cation transmembrane transport (qval9.76E-6)', 'GO:0006812:cation transport (qval1.05E-5)', 'GO:0045055:regulated exocytosis (qval1.65E-5)', 'GO:0050808:synapse organization (qval2.01E-5)', 'GO:0030001:metal ion transport (qval2.6E-5)', 'GO:0006811:ion transport (qval2.76E-5)', 'GO:0098655:cation transmembrane transport (qval2.97E-5)', 'GO:0060627:regulation of vesicle-mediated transport (qval2.92E-5)', 'GO:0017156:calcium ion regulated exocytosis (qval2.89E-5)', 'GO:0046907:intracellular transport (qval3.62E-5)', 'GO:0034220:ion transmembrane transport (qval5.96E-5)', 'GO:0006816:calcium ion transport (qval5.99E-5)', 'GO:0048167:regulation of synaptic plasticity (qval5.97E-5)', 'GO:0023061:signal release (qval6.33E-5)', 'GO:0051899:membrane depolarization (qval8.03E-5)', 'GO:0045664:regulation of neuron differentiation (qval8.49E-5)', 'GO:0021702:cerebellar Purkinje cell differentiation (qval8.44E-5)', 'GO:0060341:regulation of cellular localization (qval8.37E-5)', 'GO:0032412:regulation of ion transmembrane transporter activity (qval8.81E-5)', 'GO:0023056:positive regulation of signaling (qval9E-5)', 'GO:0006887:exocytosis (qval1.24E-4)', 'GO:2001257:regulation of cation channel activity (qval1.32E-4)', 'GO:0099643:signal release from synapse (qval1.51E-4)', 'GO:0022898:regulation of transmembrane transporter activity (qval1.52E-4)', 'GO:0010469:regulation of signaling receptor activity (qval1.83E-4)', 'GO:0010975:regulation of neuron projection development (qval1.92E-4)', 'GO:0030534:adult behavior (qval1.96E-4)', 'GO:0021533:cell differentiation in hindbrain (qval2.14E-4)', 'GO:0065009:regulation of molecular function (qval2.43E-4)', 'GO:0032409:regulation of transporter activity (qval2.66E-4)', 'GO:0001508:action potential (qval2.74E-4)', 'GO:0050767:regulation of neurogenesis (qval2.77E-4)', 'GO:0010647:positive regulation of cell communication (qval2.89E-4)', 'GO:0032940:secretion by cell (qval3.1E-4)', 'GO:0048791:calcium ion-regulated exocytosis of neurotransmitter (qval3.1E-4)', 'GO:0060284:regulation of cell development (qval6.26E-4)', 'GO:0070838:divalent metal ion transport (qval8.4E-4)', 'GO:0051668:localization within membrane (qval8.77E-4)', 'GO:0070588:calcium ion transmembrane transport (qval8.66E-4)', 'GO:0072511:divalent inorganic cation transport (qval9.08E-4)', 'GO:0051962:positive regulation of nervous system development (qval1.1E-3)', 'GO:0050801:ion homeostasis (qval1.19E-3)', 'GO:1990778:protein localization to cell periphery (qval1.26E-3)', 'GO:0051648:vesicle localization (qval1.33E-3)', 'GO:0099601:regulation of neurotransmitter receptor activity (qval1.34E-3)', 'GO:0007416:synapse assembly (qval1.32E-3)', 'GO:0050807:regulation of synapse organization (qval1.37E-3)', 'GO:0006874:cellular calcium ion homeostasis (qval1.44E-3)', 'GO:0051968:positive regulation of synaptic transmission, glutamatergic (qval1.61E-3)', 'GO:0086010:membrane depolarization during action potential (qval1.63E-3)', 'GO:0006796:phosphate-containing compound metabolic process (qval1.65E-3)', 'GO:0006836:neurotransmitter transport (qval1.78E-3)', 'GO:0048812:neuron projection morphogenesis (qval1.77E-3)', 'GO:0046903:secretion (qval2.24E-3)', 'GO:0120039:plasma membrane bounded cell projection morphogenesis (qval2.35E-3)', 'GO:0006793:phosphorus metabolic process (qval2.34E-3)', 'GO:0010976:positive regulation of neuron projection development (qval2.31E-3)', 'GO:0055074:calcium ion homeostasis (qval2.33E-3)', 'GO:0051239:regulation of multicellular organismal process (qval2.35E-3)', 'GO:0010959:regulation of metal ion transport (qval2.64E-3)', 'GO:0048858:cell projection morphogenesis (qval2.99E-3)', 'GO:0031346:positive regulation of cell projection organization (qval3.13E-3)', 'GO:0072503:cellular divalent inorganic cation homeostasis (qval3.1E-3)', 'GO:0051705:multi-organism behavior (qval3.24E-3)', 'GO:0034613:cellular protein localization (qval3.29E-3)', 'GO:0048583:regulation of response to stimulus (qval3.68E-3)', 'GO:0051966:regulation of synaptic transmission, glutamatergic (qval3.91E-3)', 'GO:0070727:cellular macromolecule localization (qval4.04E-3)', 'GO:0055085:transmembrane transport (qval4.53E-3)', 'GO:0070509:calcium ion import (qval5.02E-3)', 'GO:0003254:regulation of membrane depolarization (qval4.97E-3)', 'GO:0051480:regulation of cytosolic calcium ion concentration (qval5.18E-3)', 'GO:0030003:cellular cation homeostasis (qval5.25E-3)', 'GO:0019725:cellular homeostasis (qval5.22E-3)', 'GO:0051128:regulation of cellular component organization (qval5.18E-3)', 'GO:0032386:regulation of intracellular transport (qval5.19E-3)', 'GO:0051640:organelle localization (qval5.34E-3)', 'GO:0050885:neuromuscular process controlling balance (qval5.31E-3)', 'GO:0007628:adult walking behavior (qval5.39E-3)', 'GO:0030030:cell projection organization (qval5.78E-3)', 'GO:0016043:cellular component organization (qval5.75E-3)', 'GO:0072659:protein localization to plasma membrane (qval6.13E-3)', 'GO:0072507:divalent inorganic cation homeostasis (qval6.08E-3)', 'GO:0008104:protein localization (qval6.26E-3)', 'GO:0010970:transport along microtubule (qval6.38E-3)', 'GO:0016079:synaptic vesicle exocytosis (qval6.43E-3)', 'GO:0032990:cell part morphogenesis (qval6.6E-3)', 'GO:0090659:walking behavior (qval6.67E-3)', 'GO:0099111:microtubule-based transport (qval6.62E-3)', 'GO:0071840:cellular component organization or biogenesis (qval6.65E-3)', 'GO:0008344:adult locomotory behavior (qval6.66E-3)', 'GO:0006873:cellular ion homeostasis (qval6.84E-3)', 'GO:0045666:positive regulation of neuron differentiation (qval6.93E-3)', 'GO:0051051:negative regulation of transport (qval7.07E-3)', 'GO:0048878:chemical homeostasis (qval7.3E-3)', 'GO:0061024:membrane organization (qval7.27E-3)', 'GO:0051650:establishment of vesicle localization (qval7.89E-3)', 'GO:0035637:multicellular organismal signaling (qval8.04E-3)', 'GO:0033036:macromolecule localization (qval8.08E-3)', 'GO:0009966:regulation of signal transduction (qval8.36E-3)', 'GO:0050884:neuromuscular process controlling posture (qval8.53E-3)', 'GO:0086012:membrane depolarization during cardiac muscle cell action potential (qval8.48E-3)', 'GO:0048522:positive regulation of cellular process (qval8.9E-3)', 'GO:0086045:membrane depolarization during AV node cell action potential (qval9.02E-3)', 'GO:0009987:cellular process (qval9.27E-3)', 'GO:0097479:synaptic vesicle localization (qval9.41E-3)', 'GO:0015672:monovalent inorganic cation transport (qval9.91E-3)', 'GO:0006875:cellular metal ion homeostasis (qval1E-2)', 'GO:0006886:intracellular protein transport (qval1.07E-2)', 'GO:2000463:positive regulation of excitatory postsynaptic potential (qval1.06E-2)', 'GO:0007215:glutamate receptor signaling pathway (qval1.06E-2)', 'GO:0071277:cellular response to calcium ion (qval1.11E-2)', 'GO:0010738:regulation of protein kinase A signaling (qval1.15E-2)', 'GO:0016192:vesicle-mediated transport (qval1.2E-2)', 'GO:0098815:modulation of excitatory postsynaptic potential (qval1.2E-2)', 'GO:1900449:regulation of glutamate receptor signaling pathway (qval1.19E-2)', 'GO:0022607:cellular component assembly (qval1.24E-2)', 'GO:0055080:cation homeostasis (qval1.26E-2)', 'GO:2000311:regulation of AMPA receptor activity (qval1.36E-2)', 'GO:0010817:regulation of hormone levels (qval1.45E-2)', 'GO:0051952:regulation of amine transport (qval1.49E-2)', 'GO:0098771:inorganic ion homeostasis (qval1.67E-2)', 'GO:0055082:cellular chemical homeostasis (qval1.7E-2)', 'GO:0035418:protein localization to synapse (qval1.79E-2)', 'GO:0044093:positive regulation of molecular function (qval1.8E-2)', 'GO:0007216:G protein-coupled glutamate receptor signaling pathway (qval1.91E-2)', 'GO:0099072:regulation of postsynaptic membrane neurotransmitter receptor levels (qval1.96E-2)', 'GO:0060291:long-term synaptic potentiation (qval1.95E-2)', 'GO:0007269:neurotransmitter secretion (qval1.96E-2)', 'GO:2000026:regulation of multicellular organismal development (qval1.95E-2)', 'GO:0044057:regulation of system process (qval2.05E-2)', 'GO:0043085:positive regulation of catalytic activity (qval2.06E-2)', 'GO:0050796:regulation of insulin secretion (qval2.12E-2)', 'GO:0097120:receptor localization to synapse (qval2.17E-2)', 'GO:0055065:metal ion homeostasis (qval2.17E-2)', 'GO:0086002:cardiac muscle cell action potential involved in contraction (qval2.17E-2)', 'GO:0045595:regulation of cell differentiation (qval2.3E-2)', 'GO:0048518:positive regulation of biological process (qval2.34E-2)', 'GO:0050769:positive regulation of neurogenesis (qval2.4E-2)', 'GO:0007528:neuromuscular junction development (qval2.39E-2)', 'GO:0030705:cytoskeleton-dependent intracellular transport (qval2.38E-2)', 'GO:0007612:learning (qval2.37E-2)', 'GO:0048278:vesicle docking (qval2.45E-2)', 'GO:0051050:positive regulation of transport (qval2.46E-2)', 'GO:0007214:gamma-aminobutyric acid signaling pathway (qval2.46E-2)', 'GO:0046883:regulation of hormone secretion (qval2.47E-2)', 'GO:0048488:synaptic vesicle endocytosis (qval2.61E-2)', 'GO:0140238:presynaptic endocytosis (qval2.6E-2)', 'GO:0048489:synaptic vesicle transport (qval2.63E-2)', 'GO:0097480:establishment of synaptic vesicle localization (qval2.61E-2)', 'GO:0050789:regulation of biological process (qval2.76E-2)', 'GO:0032594:protein transport within lipid bilayer (qval2.8E-2)', 'GO:0016486:peptide hormone processing (qval2.79E-2)', 'GO:0048268:clathrin coat assembly (qval2.77E-2)', 'GO:0031345:negative regulation of cell projection organization (qval2.86E-2)', 'GO:0031644:regulation of neurological system process (qval2.86E-2)', 'GO:0043270:positive regulation of ion transport (qval2.94E-2)', 'GO:0009259:ribonucleotide metabolic process (qval3.05E-2)', 'GO:0007254:JNK cascade (qval3.16E-2)', 'GO:0097117:guanylate kinase-associated protein clustering (qval3.25E-2)', 'GO:0007611:learning or memory (qval3.36E-2)', 'GO:0043278:response to morphine (qval3.37E-2)', 'GO:1904377:positive regulation of protein localization to cell periphery (qval3.59E-2)', 'GO:0086001:cardiac muscle cell action potential (qval3.6E-2)', 'GO:0050890:cognition (qval3.63E-2)', 'GO:0090276:regulation of peptide hormone secretion (qval3.74E-2)', 'GO:0006906:vesicle fusion (qval3.85E-2)', 'GO:0014072:response to isoquinoline alkaloid (qval4.08E-2)', 'GO:0035640:exploration behavior (qval4.07E-2)', 'GO:0000165:MAPK cascade (qval4.07E-2)', 'GO:0023014:signal transduction by protein phosphorylation (qval4.05E-2)', 'GO:0051656:establishment of organelle localization (qval4.13E-2)', 'GO:0009150:purine ribonucleotide metabolic process (qval4.28E-2)', 'GO:0007018:microtubule-based movement (qval4.71E-2)', 'GO:0019693:ribose phosphate metabolic process (qval4.7E-2)', 'GO:0021953:central nervous system neuron differentiation (qval4.8E-2)', 'GO:0051965:positive regulation of synapse assembly (qval4.79E-2)', 'GO:0065007:biological regulation (qval4.79E-2)', 'GO:0099632:protein transport within plasma membrane (qval4.77E-2)', 'GO:0099637:neurotransmitter receptor transport (qval4.75E-2)', 'GO:0060292:long-term synaptic depression (qval4.73E-2)', 'GO:1904064:positive regulation of cation transmembrane transport (qval4.83E-2)', 'GO:0031503:protein-containing complex localization (qval4.89E-2)', 'GO:0086091:regulation of heart rate by cardiac conduction (qval5.03E-2)', 'GO:0042592:homeostatic process (qval5.02E-2)', 'GO:0090174:organelle membrane fusion (qval5.44E-2)', 'GO:0010769:regulation of cell morphogenesis involved in differentiation (qval5.63E-2)', 'GO:0043271:negative regulation of ion transport (qval5.74E-2)', 'GO:0051592:response to calcium ion (qval5.8E-2)', 'GO:0051703:intraspecies interaction between organisms (qval5.78E-2)', 'GO:0035176:social behavior (qval5.76E-2)', 'GO:0043113:receptor clustering (qval5.73E-2)', 'GO:0010720:positive regulation of cell development (qval5.74E-2)', 'GO:0007409:axonogenesis (qval5.8E-2)', 'GO:0140029:exocytic process (qval6.15E-2)', 'GO:0002027:regulation of heart rate (qval6.15E-2)', 'GO:1901385:regulation of voltage-gated calcium channel activity (qval6.18E-2)', 'GO:0051130:positive regulation of cellular component organization (qval6.19E-2)', 'GO:0006163:purine nucleotide metabolic process (qval6.17E-2)']</t>
        </is>
      </c>
      <c r="V39" s="3">
        <f>hyperlink("https://spiral.technion.ac.il/results/MTAwMDA3Ng==/38/GOResultsFUNCTION","link")</f>
        <v/>
      </c>
      <c r="W39" t="inlineStr">
        <is>
          <t>['GO:0022839:ion gated channel activity (qval6.14E-7)', 'GO:0022836:gated channel activity (qval7.01E-7)', 'GO:0022890:inorganic cation transmembrane transporter activity (qval7.52E-7)', 'GO:0005261:cation channel activity (qval4.91E-6)', 'GO:0008324:cation transmembrane transporter activity (qval4.82E-6)', 'GO:0005216:ion channel activity (qval5E-6)', 'GO:0005515:protein binding (qval5.52E-6)', 'GO:0000149:SNARE binding (qval5.92E-6)', 'GO:0015085:calcium ion transmembrane transporter activity (qval5.34E-6)', 'GO:0022838:substrate-specific channel activity (qval5.03E-6)', 'GO:0015075:ion transmembrane transporter activity (qval1.12E-5)', 'GO:0015318:inorganic molecular entity transmembrane transporter activity (qval1.39E-5)', 'GO:0015267:channel activity (qval2.6E-5)', 'GO:0022803:passive transmembrane transporter activity (qval2.42E-5)', 'GO:0005262:calcium channel activity (qval2.68E-5)', 'GO:0046873:metal ion transmembrane transporter activity (qval4.23E-5)', 'GO:0022843:voltage-gated cation channel activity (qval4.42E-5)', 'GO:0019904:protein domain specific binding (qval5.39E-5)', 'GO:0005244:voltage-gated ion channel activity (qval7.33E-5)', 'GO:0022832:voltage-gated channel activity (qval6.97E-5)', 'GO:0005215:transporter activity (qval9.01E-5)', 'GO:0022857:transmembrane transporter activity (qval3.22E-4)', 'GO:0019901:protein kinase binding (qval3.55E-4)', 'GO:0019905:syntaxin binding (qval4.48E-4)', 'GO:0005245:voltage-gated calcium channel activity (qval7.94E-4)', 'GO:0043168:anion binding (qval7.72E-4)', 'GO:0016247:channel regulator activity (qval9.36E-4)', 'GO:0015077:monovalent inorganic cation transmembrane transporter activity (qval1.17E-3)', 'GO:0019900:kinase binding (qval1.32E-3)', 'GO:0086056:voltage-gated calcium channel activity involved in AV node cell action potential (qval1.36E-3)', 'GO:0019829:cation-transporting ATPase activity (qval2.54E-3)', 'GO:0042625:ATPase coupled ion transmembrane transporter activity (qval2.46E-3)', 'GO:0022853:active ion transmembrane transporter activity (qval2.38E-3)', 'GO:0008022:protein C-terminus binding (qval2.44E-3)', 'GO:0044325:ion channel binding (qval2.97E-3)', 'GO:0030276:clathrin binding (qval3.26E-3)', 'GO:0044769:ATPase activity, coupled to transmembrane movement of ions, rotational mechanism (qval3.79E-3)', 'GO:0008331:high voltage-gated calcium channel activity (qval4.24E-3)', 'GO:0008092:cytoskeletal protein binding (qval4.73E-3)', 'GO:0099626:voltage-gated calcium channel activity involved in regulation of presynaptic cytosolic calcium levels (qval9.18E-3)', 'GO:0099511:voltage-gated calcium channel activity involved in regulation of cytosolic calcium levels (qval8.96E-3)', 'GO:0086007:voltage-gated calcium channel activity involved in cardiac muscle cell action potential (qval9.43E-3)', 'GO:0019899:enzyme binding (qval1.06E-2)', 'GO:0005516:calmodulin binding (qval1.32E-2)', 'GO:0017075:syntaxin-1 binding (qval1.47E-2)', 'GO:0098960:postsynaptic neurotransmitter receptor activity (qval1.55E-2)', 'GO:0016817:hydrolase activity, acting on acid anhydrides (qval1.79E-2)', 'GO:0016818:hydrolase activity, acting on acid anhydrides, in phosphorus-containing anhydrides (qval1.75E-2)', 'GO:0005509:calcium ion binding (qval1.8E-2)', 'GO:0097367:carbohydrate derivative binding (qval1.98E-2)', 'GO:0036442:proton-exporting ATPase activity (qval2.27E-2)', 'GO:0017111:nucleoside-triphosphatase activity (qval2.71E-2)', 'GO:0015276:ligand-gated ion channel activity (qval2.69E-2)', 'GO:0022834:ligand-gated channel activity (qval3E-2)', 'GO:0030594:neurotransmitter receptor activity (qval3.13E-2)', 'GO:0016462:pyrophosphatase activity (qval3.12E-2)', 'GO:1990890:netrin receptor binding (qval3.45E-2)', 'GO:0072542:protein phosphatase activator activity (qval3.65E-2)', 'GO:0005544:calcium-dependent phospholipid binding (qval4.99E-2)', 'GO:1904315:transmitter-gated ion channel activity involved in regulation of postsynaptic membrane potential (qval4.9E-2)', 'GO:0043167:ion binding (qval4.97E-2)', 'GO:0099529:neurotransmitter receptor activity involved in regulation of postsynaptic membrane potential (qval6.46E-2)', 'GO:0008526:phosphatidylinositol transporter activity (qval6.98E-2)', 'GO:0019211:phosphatase activator activity (qval6.87E-2)']</t>
        </is>
      </c>
      <c r="X39" s="3">
        <f>hyperlink("https://spiral.technion.ac.il/results/MTAwMDA3Ng==/38/GOResultsCOMPONENT","link")</f>
        <v/>
      </c>
      <c r="Y39" t="inlineStr">
        <is>
          <t>['GO:0097458:neuron part (qval2.05E-28)', 'GO:0045202:synapse (qval3.65E-27)', 'GO:0044456:synapse part (qval4.1E-25)', 'GO:0097060:synaptic membrane (qval7.62E-22)', 'GO:0043005:neuron projection (qval1.89E-18)', 'GO:0098978:glutamatergic synapse (qval2.59E-18)', 'GO:0120038:plasma membrane bounded cell projection part (qval1.21E-16)', 'GO:0044463:cell projection part (qval1.06E-16)', 'GO:0042995:cell projection (qval3.68E-16)', 'GO:0120025:plasma membrane bounded cell projection (qval2.76E-15)', 'GO:0044297:cell body (qval7.4E-14)', 'GO:0033267:axon part (qval8.8E-14)', 'GO:0016020:membrane (qval3.92E-13)', 'GO:0043025:neuronal cell body (qval1.71E-12)', 'GO:0099699:integral component of synaptic membrane (qval1.22E-11)', 'GO:0099240:intrinsic component of synaptic membrane (qval1.18E-11)', 'GO:0005886:plasma membrane (qval1.28E-11)', 'GO:0030054:cell junction (qval5.09E-11)', 'GO:0030425:dendrite (qval1.01E-10)', 'GO:0098590:plasma membrane region (qval1.34E-10)', 'GO:0045211:postsynaptic membrane (qval1.45E-10)', 'GO:0044459:plasma membrane part (qval1.59E-10)', 'GO:0043209:myelin sheath (qval7.46E-10)', 'GO:1990351:transporter complex (qval1.02E-9)', 'GO:0099055:integral component of postsynaptic membrane (qval2.25E-9)', 'GO:0098936:intrinsic component of postsynaptic membrane (qval5.42E-9)', 'GO:1902495:transmembrane transporter complex (qval9.03E-9)', 'GO:0099572:postsynaptic specialization (qval1.48E-8)', 'GO:0044444:cytoplasmic part (qval1.47E-8)', 'GO:0034702:ion channel complex (qval1.42E-8)', 'GO:0098982:GABA-ergic synapse (qval2.57E-8)', 'GO:0060076:excitatory synapse (qval3.65E-8)', 'GO:0098793:presynapse (qval3.6E-8)', 'GO:0014069:postsynaptic density (qval3.9E-8)', 'GO:0098796:membrane protein complex (qval1.46E-7)', 'GO:0042734:presynaptic membrane (qval1.47E-7)', 'GO:0099060:integral component of postsynaptic specialization membrane (qval1.67E-7)', 'GO:0044464:cell part (qval2.9E-7)', 'GO:0098948:intrinsic component of postsynaptic specialization membrane (qval3.12E-7)', 'GO:0070382:exocytic vesicle (qval9.91E-7)', 'GO:0098686:hippocampal mossy fiber to CA3 synapse (qval1.1E-6)', 'GO:0044425:membrane part (qval1.58E-6)', 'GO:0008021:synaptic vesicle (qval3.37E-6)', 'GO:0034703:cation channel complex (qval4.47E-6)', 'GO:0030424:axon (qval4.77E-6)', 'GO:0098984:neuron to neuron synapse (qval6.36E-6)', 'GO:0097470:ribbon synapse (qval8.82E-6)', 'GO:0098797:plasma membrane protein complex (qval1.2E-5)', 'GO:0030133:transport vesicle (qval2.78E-5)', 'GO:0005737:cytoplasm (qval4.18E-5)', 'GO:0099061:integral component of postsynaptic density membrane (qval6.06E-5)', 'GO:0098684:photoreceptor ribbon synapse (qval6.02E-5)', 'GO:0098889:intrinsic component of presynaptic membrane (qval7.26E-5)', 'GO:0030426:growth cone (qval7.38E-5)', 'GO:0098839:postsynaptic density membrane (qval7.79E-5)', 'GO:0099634:postsynaptic specialization membrane (qval9.7E-5)', 'GO:0099146:intrinsic component of postsynaptic density membrane (qval1.05E-4)', 'GO:0030427:site of polarized growth (qval1.04E-4)', 'GO:0098685:Schaffer collateral - CA1 synapse (qval1.17E-4)', 'GO:0099056:integral component of presynaptic membrane (qval1.27E-4)', 'GO:0099503:secretory vesicle (qval2.93E-4)', 'GO:0008328:ionotropic glutamate receptor complex (qval3.55E-4)', 'GO:0099522:region of cytosol (qval3.65E-4)', 'GO:0048787:presynaptic active zone membrane (qval5.9E-4)', 'GO:0098878:neurotransmitter receptor complex (qval7.73E-4)', 'GO:0044424:intracellular part (qval7.75E-4)', 'GO:0098802:plasma membrane receptor complex (qval9.74E-4)', 'GO:0031982:vesicle (qval9.9E-4)', 'GO:0031226:intrinsic component of plasma membrane (qval1.07E-3)', 'GO:0044306:neuron projection terminus (qval1.06E-3)', 'GO:0098794:postsynapse (qval1.12E-3)', 'GO:0031410:cytoplasmic vesicle (qval1.41E-3)', 'GO:0098688:parallel fiber to Purkinje cell synapse (qval1.46E-3)', 'GO:0097708:intracellular vesicle (qval1.55E-3)', 'GO:0099523:presynaptic cytosol (qval2.47E-3)', 'GO:0005891:voltage-gated calcium channel complex (qval2.74E-3)', 'GO:0005887:integral component of plasma membrane (qval3.49E-3)', 'GO:0034704:calcium channel complex (qval3.92E-3)', 'GO:0048471:perinuclear region of cytoplasm (qval4.58E-3)', 'GO:0031256:leading edge membrane (qval4.8E-3)', 'GO:0043226:organelle (qval5.17E-3)', 'GO:0044445:cytosolic part (qval5.97E-3)', 'GO:0038037:G protein-coupled receptor dimeric complex (qval6.94E-3)', 'GO:0048788:cytoskeleton of presynaptic active zone (qval6.86E-3)', 'GO:0016469:proton-transporting two-sector ATPase complex (qval6.94E-3)', 'GO:0098945:intrinsic component of presynaptic active zone membrane (qval8.09E-3)', 'GO:0031253:cell projection membrane (qval8.32E-3)', 'GO:0032589:neuron projection membrane (qval8.89E-3)', 'GO:1990257:piccolo-bassoon transport vesicle (qval9.47E-3)', 'GO:0044292:dendrite terminus (qval9.79E-3)', 'GO:0044433:cytoplasmic vesicle part (qval1.06E-2)', 'GO:0043195:terminal bouton (qval1.06E-2)', 'GO:0030125:clathrin vesicle coat (qval1.44E-2)', 'GO:0097648:G protein-coupled receptor complex (qval1.43E-2)', 'GO:0043235:receptor complex (qval1.63E-2)', 'GO:0043679:axon terminus (qval1.68E-2)', 'GO:0030673:axolemma (qval1.69E-2)', 'GO:1902710:GABA receptor complex (qval1.67E-2)', 'GO:0032809:neuronal cell body membrane (qval1.68E-2)', 'GO:0005874:microtubule (qval1.87E-2)', 'GO:0099569:presynaptic cytoskeleton (qval1.87E-2)']</t>
        </is>
      </c>
    </row>
    <row r="40">
      <c r="A40" s="1" t="n">
        <v>39</v>
      </c>
      <c r="B40" t="n">
        <v>18351</v>
      </c>
      <c r="C40" t="n">
        <v>5043</v>
      </c>
      <c r="D40" t="n">
        <v>89</v>
      </c>
      <c r="E40" t="n">
        <v>7832</v>
      </c>
      <c r="F40" t="n">
        <v>261</v>
      </c>
      <c r="G40" t="n">
        <v>2397</v>
      </c>
      <c r="H40" t="n">
        <v>37</v>
      </c>
      <c r="I40" t="n">
        <v>149</v>
      </c>
      <c r="J40" s="2" t="n">
        <v>-393</v>
      </c>
      <c r="K40" t="n">
        <v>0.456</v>
      </c>
      <c r="L40" t="inlineStr">
        <is>
          <t>2610507B11Rik,4933434E20Rik,Abca7,Abhd3,Abhd4,Acat1,Aco2,Acsbg1,Adgrg1,Adh5,Akap9,Aldh6a1,Aldh9a1,Aldoc,Als2cl,Amotl2,Ank3,Ankrd13a,Ankrd55,Apln,Appl2,Arhgap5,Arl2,Arl3,As3mt,Asrgl1,Atg4d,Atp1b3,Atp5k,Atp5l,Atp5o,Auh,B3galt5,Bach1,Bcan,Bcap31,Bcl2l2,Bhlhe41,Bola1,Btbd11,Btbd17,Capn2,Cbx4,Ccdc190,Ccndbp1,Cct2,Cdc37l1,Cdc42ep4,Cdkal1,Cdr2l,Cept1,Cerk,Chchd1,Chd6,Ckb,Clasp2,Clk1,Cln5,Cndp2,Commd9,Cox17,Cox6c,Cox7a1,Cox7a2,Cox7a2l,Cox7b,Cpt2,Crebl2,Crot,Ctsl,Cyhr1,D8Ertd738e,Ddhd1,Ddt,Ddx3y,Dhrs1,Dnajb9,Dpf2,Dst,Eci1,Eci2,Eef1d,Eif3f,Eng,Epb41l3,Eprs,Etfb,Ethe1,Etnppl,Exosc5,Fads2,Fam189a2,Fbxo30,Fgf1,Fh1,Fis1,Fitm2,Fnta,Folh1,Fundc2,Fxr1,Fxr2,Gabarapl2,Gas6,Gdi2,Gna13,H1f0,Hbp1,Hcn2,Hdac5,Hibch,Hipk2,Hmbox1,Hnrnpk,Hook3,Hsd17b4,Hspd1,Idnk,Idua,Ift27,Itch,Jam2,Kbtbd3,Kctd9,Kif13a,Kmt2c,Kndc1,Lap3,Leng1,Lgals8,Lrig1,Lrrc8a,Lsm4,M6pr,Macf1,Mccc1,Mettl14,Mfn1,Mid1ip1,Mocs1,Mpdu1,Mrrf,Msi1,Msrb1,Mt2,Mthfd2,Mtss1,Naa38,Naca,Nacad,Nadk2,Ndrg2,Ndufa2,Ndufab1,Ndufb7,Ndufb9,Ndufs2,Ndufv2,Ndufv3,Nipsnap2,Nkd1,Npc2,Ntsr2,Nxpe3,Oaz1,Optn,P4hb,Paics,Paip2,Paqr8,Pard3,Pcbp2,Pcbp4,Pcolce2,Pdxdc1,Pepd,Phka1,Pigq,Pigs,Pigv,Pim1,Pink1,Plekhm2,Plod1,Ppp1r15b,Prdm9,Prkaa1,Prpsap1,Psmg4,Ptpa,Ptpn11,Pygb,Rab4a,Ralb,Rcan2,Rcan3,Rdx,Rnf123,Rsrc1,Sar1b,Sash1,Scaf11,Sec11c,Selenof,Selenom,Selenot,Sem1,Sf3b6,Sirt2,Slc25a39,Slc25a5,Slc29a3,Slc33a1,Slc38a2,Slc4a2,Slc4a4,Slc6a9,Slc9a3r2,Smc1a,Smdt1,Snx1,Snx17,Snx8,Soga1,Sparc,Stoml2,Stx8,Suclg1,Tfeb,Tkt,Tm9sf3,Tmbim4,Tmcc2,Tmco1,Tmem117,Tmem184c,Tmem246,Tnrc6a,Tril,Trnt1,Tsc22d3,Tsc22d4,Tspan3,Ttc39a,Ttll5,Twistnb,Ubqln1,Ubr4,Ubxn2a,Vezf1,Wnk1,Wwp1,Xpa,Ywhaq,Zcchc17,Zfhx4,Zfp109,Zfp664,Zfp740,Zfp869,Zscan29</t>
        </is>
      </c>
      <c r="M40" t="inlineStr">
        <is>
          <t>[(6, 3), (6, 13), (6, 26), (6, 33), (6, 48), (6, 78), (9, 3), (9, 13), (9, 26), (9, 33), (9, 48), (9, 78), (10, 3), (10, 13), (10, 26), (10, 33), (10, 48), (10, 78), (21, 3), (21, 13), (21, 26), (21, 33), (21, 48), (21, 78), (25, 3), (25, 13), (25, 26), (25, 33), (25, 48), (25, 78), (30, 3), (30, 13), (30, 26), (30, 33), (30, 48), (30, 78), (35, 3), (35, 26), (35, 48), (38, 3), (38, 13), (38, 26), (38, 33), (38, 48), (38, 78), (39, 3), (39, 13), (39, 26), (39, 33), (39, 48), (39, 78), (40, 3), (40, 13), (40, 26), (40, 33), (40, 48), (40, 78), (42, 3), (42, 26), (42, 48), (43, 3), (43, 13), (43, 26), (43, 33), (43, 48), (43, 78), (46, 3), (46, 13), (46, 26), (46, 33), (46, 48), (46, 78), (51, 3), (51, 26), (51, 48), (51, 78), (52, 3), (52, 26), (52, 33), (52, 48), (52, 78), (57, 3), (57, 13), (57, 26), (57, 33), (57, 48), (57, 78), (58, 3), (58, 13), (58, 26), (58, 33), (58, 48), (58, 78), (59, 3), (59, 26), (62, 3), (62, 13), (62, 26), (62, 33), (62, 48), (62, 78), (63, 3), (63, 26), (63, 48), (67, 3), (67, 26), (67, 48), (68, 3), (68, 48), (69, 3), (69, 26), (69, 33), (69, 48), (69, 78), (73, 26), (73, 33), (73, 48), (73, 78), (76, 3), (76, 13), (76, 26), (76, 33), (76, 48), (76, 78), (77, 3), (77, 48), (80, 3), (80, 13), (80, 26), (80, 33), (80, 48), (80, 78), (81, 3), (81, 48), (82, 3), (82, 13), (82, 26), (82, 33), (82, 48), (82, 78), (86, 3), (86, 13), (86, 26), (86, 33), (86, 48), (86, 78), (87, 3), (87, 26), (87, 48)]</t>
        </is>
      </c>
      <c r="N40" t="n">
        <v>1082</v>
      </c>
      <c r="O40" t="n">
        <v>0.75</v>
      </c>
      <c r="P40" t="n">
        <v>0.9</v>
      </c>
      <c r="Q40" t="n">
        <v>3</v>
      </c>
      <c r="R40" t="n">
        <v>10000</v>
      </c>
      <c r="S40" t="inlineStr">
        <is>
          <t>15/03/2024, 15:51:04</t>
        </is>
      </c>
      <c r="T40" s="3">
        <f>hyperlink("https://spiral.technion.ac.il/results/MTAwMDA3Ng==/39/GOResultsPROCESS","link")</f>
        <v/>
      </c>
      <c r="U40" t="inlineStr">
        <is>
          <t>['GO:0072329:monocarboxylic acid catabolic process (qval4.12E-4)', 'GO:0019395:fatty acid oxidation (qval1.1E-3)', 'GO:0034440:lipid oxidation (qval1.54E-3)', 'GO:0006091:generation of precursor metabolites and energy (qval1.93E-3)', 'GO:0055114:oxidation-reduction process (qval1.62E-3)', 'GO:0006635:fatty acid beta-oxidation (qval2.53E-3)', 'GO:0016054:organic acid catabolic process (qval3.19E-3)', 'GO:0046395:carboxylic acid catabolic process (qval2.79E-3)', 'GO:0019752:carboxylic acid metabolic process (qval2.52E-3)', 'GO:0044281:small molecule metabolic process (qval3.06E-3)', 'GO:0090407:organophosphate biosynthetic process (qval4.06E-3)', 'GO:0009062:fatty acid catabolic process (qval3.75E-3)', 'GO:0043436:oxoacid metabolic process (qval5.2E-3)', 'GO:0008152:metabolic process (qval4.88E-3)', 'GO:0044237:cellular metabolic process (qval5.55E-3)', 'GO:0044248:cellular catabolic process (qval6.45E-3)', 'GO:1901564:organonitrogen compound metabolic process (qval6.72E-3)', 'GO:0006082:organic acid metabolic process (qval6.72E-3)', 'GO:0019693:ribose phosphate metabolic process (qval9.28E-3)', 'GO:0009056:catabolic process (qval9.06E-3)', 'GO:0006163:purine nucleotide metabolic process (qval1.58E-2)', 'GO:0032787:monocarboxylic acid metabolic process (qval1.79E-2)', 'GO:0015986:ATP synthesis coupled proton transport (qval1.97E-2)', 'GO:0015985:energy coupled proton transport, down electrochemical gradient (qval1.89E-2)', 'GO:0097250:mitochondrial respiratory chain supercomplex assembly (qval1.89E-2)', 'GO:0044282:small molecule catabolic process (qval2.14E-2)', 'GO:0007005:mitochondrion organization (qval2.4E-2)', 'GO:0009150:purine ribonucleotide metabolic process (qval2.83E-2)', 'GO:0006119:oxidative phosphorylation (qval2.92E-2)', 'GO:0009117:nucleotide metabolic process (qval3.07E-2)', 'GO:0019637:organophosphate metabolic process (qval3.23E-2)', 'GO:0044242:cellular lipid catabolic process (qval3.43E-2)', 'GO:0072521:purine-containing compound metabolic process (qval3.41E-2)', 'GO:0006753:nucleoside phosphate metabolic process (qval3.38E-2)', 'GO:0043603:cellular amide metabolic process (qval4.09E-2)', 'GO:0009083:branched-chain amino acid catabolic process (qval4E-2)', 'GO:0009259:ribonucleotide metabolic process (qval4.26E-2)', 'GO:0009894:regulation of catabolic process (qval4.17E-2)', 'GO:0010822:positive regulation of mitochondrion organization (qval4.23E-2)', 'GO:0055086:nucleobase-containing small molecule metabolic process (qval4.17E-2)', 'GO:0009896:positive regulation of catabolic process (qval4.07E-2)', 'GO:0016042:lipid catabolic process (qval4.84E-2)', 'GO:1901135:carbohydrate derivative metabolic process (qval4.78E-2)', 'GO:0009987:cellular process (qval4.76E-2)', 'GO:0006631:fatty acid metabolic process (qval4.84E-2)', 'GO:0006914:autophagy (qval5.11E-2)', 'GO:0061919:process utilizing autophagic mechanism (qval5E-2)', 'GO:0071704:organic substance metabolic process (qval5.38E-2)', 'GO:0044255:cellular lipid metabolic process (qval5.96E-2)', 'GO:0009631:cold acclimation (qval6.62E-2)', 'GO:0010821:regulation of mitochondrion organization (qval6.61E-2)', 'GO:0009081:branched-chain amino acid metabolic process (qval6.65E-2)', 'GO:0006839:mitochondrial transport (qval6.86E-2)', 'GO:0042776:mitochondrial ATP synthesis coupled proton transport (qval7.04E-2)', 'GO:0032414:positive regulation of ion transmembrane transporter activity (qval7.94E-2)', 'GO:1903578:regulation of ATP metabolic process (qval8.72E-2)', 'GO:1901137:carbohydrate derivative biosynthetic process (qval9.01E-2)', 'GO:0046390:ribose phosphate biosynthetic process (qval9.74E-2)', 'GO:0009205:purine ribonucleoside triphosphate metabolic process (qval9.9E-2)', 'GO:0009199:ribonucleoside triphosphate metabolic process (qval1.15E-1)', 'GO:0032411:positive regulation of transporter activity (qval1.13E-1)', 'GO:0090140:regulation of mitochondrial fission (qval1.13E-1)', 'GO:0009144:purine nucleoside triphosphate metabolic process (qval1.22E-1)', 'GO:0006807:nitrogen compound metabolic process (qval1.36E-1)', 'GO:0030258:lipid modification (qval1.4E-1)', 'GO:0009437:carnitine metabolic process (qval1.46E-1)', 'GO:0006574:valine catabolic process (qval1.47E-1)', 'GO:0034764:positive regulation of transmembrane transport (qval1.52E-1)', 'GO:1900542:regulation of purine nucleotide metabolic process (qval1.73E-1)', 'GO:0006575:cellular modified amino acid metabolic process (qval1.76E-1)', 'GO:0006629:lipid metabolic process (qval1.75E-1)', 'GO:0002082:regulation of oxidative phosphorylation (qval1.74E-1)', 'GO:0022904:respiratory electron transport chain (qval1.73E-1)', 'GO:1901566:organonitrogen compound biosynthetic process (qval1.96E-1)', 'GO:0009141:nucleoside triphosphate metabolic process (qval1.98E-1)', 'GO:0006140:regulation of nucleotide metabolic process (qval1.97E-1)']</t>
        </is>
      </c>
      <c r="V40" s="3">
        <f>hyperlink("https://spiral.technion.ac.il/results/MTAwMDA3Ng==/39/GOResultsFUNCTION","link")</f>
        <v/>
      </c>
      <c r="W40" t="inlineStr">
        <is>
          <t>['GO:0003824:catalytic activity (qval2.17E-3)', 'GO:0004129:cytochrome-c oxidase activity (qval5.76E-3)', 'GO:0016676:oxidoreductase activity, acting on a heme group of donors, oxygen as acceptor (qval3.84E-3)', 'GO:0015002:heme-copper terminal oxidase activity (qval2.88E-3)', 'GO:0016675:oxidoreductase activity, acting on a heme group of donors (qval3.22E-3)', 'GO:0015078:proton transmembrane transporter activity (qval1.16E-2)', 'GO:0016829:lyase activity (qval3.05E-2)', 'GO:0044877:protein-containing complex binding (qval4.3E-2)', 'GO:0008137:NADH dehydrogenase (ubiquinone) activity (qval7.51E-2)', 'GO:0050136:NADH dehydrogenase (quinone) activity (qval6.76E-2)', 'GO:0009055:electron transfer activity (qval6.26E-2)', 'GO:0003954:NADH dehydrogenase activity (qval6.96E-2)', 'GO:0016835:carbon-oxygen lyase activity (qval8.6E-2)', 'GO:0004300:enoyl-CoA hydratase activity (qval8.01E-2)', 'GO:0042802:identical protein binding (qval8.05E-2)', 'GO:0015077:monovalent inorganic cation transmembrane transporter activity (qval1.21E-1)', 'GO:0008597:calcium-dependent protein serine/threonine phosphatase regulator activity (qval1.7E-1)', 'GO:1990829:C-rich single-stranded DNA binding (qval1.61E-1)', 'GO:0016830:carbon-carbon lyase activity (qval1.95E-1)', 'GO:0016836:hydro-lyase activity (qval2.03E-1)', 'GO:0016655:oxidoreductase activity, acting on NAD(P)H, quinone or similar compound as acceptor (qval2E-1)']</t>
        </is>
      </c>
      <c r="X40" s="3">
        <f>hyperlink("https://spiral.technion.ac.il/results/MTAwMDA3Ng==/39/GOResultsCOMPONENT","link")</f>
        <v/>
      </c>
      <c r="Y40" t="inlineStr">
        <is>
          <t>['GO:0005739:mitochondrion (qval8.25E-13)', 'GO:0044444:cytoplasmic part (qval2.67E-11)', 'GO:0005743:mitochondrial inner membrane (qval1.47E-9)', 'GO:0044455:mitochondrial membrane part (qval1.72E-9)', 'GO:0044429:mitochondrial part (qval2.28E-9)', 'GO:0019866:organelle inner membrane (qval4.39E-9)', 'GO:0070469:respiratory chain (qval1.72E-8)', 'GO:0031966:mitochondrial membrane (qval2.66E-8)', 'GO:0043231:intracellular membrane-bounded organelle (qval2.47E-8)', 'GO:0044424:intracellular part (qval5.13E-8)', 'GO:0043227:membrane-bounded organelle (qval1.21E-7)', 'GO:0098798:mitochondrial protein complex (qval1.17E-7)', 'GO:0043229:intracellular organelle (qval2.78E-6)', 'GO:0043226:organelle (qval1.19E-5)', 'GO:0031090:organelle membrane (qval1.81E-5)', 'GO:0098800:inner mitochondrial membrane protein complex (qval2.02E-5)', 'GO:0005746:mitochondrial respiratory chain (qval2.59E-5)', 'GO:0045271:respiratory chain complex I (qval7.05E-5)', 'GO:0005747:mitochondrial respiratory chain complex I (qval6.67E-5)', 'GO:0030964:NADH dehydrogenase complex (qval6.34E-5)', 'GO:0098803:respiratory chain complex (qval1.62E-4)', 'GO:1990204:oxidoreductase complex (qval3.17E-4)', 'GO:0044464:cell part (qval7.53E-4)', 'GO:0044446:intracellular organelle part (qval1.05E-3)', 'GO:0044422:organelle part (qval3.46E-3)', 'GO:0043209:myelin sheath (qval3.34E-3)', 'GO:0045263:proton-transporting ATP synthase complex, coupling factor F(o) (qval7.58E-3)', 'GO:0000276:mitochondrial proton-transporting ATP synthase complex, coupling factor F(o) (qval7.31E-3)', 'GO:1902494:catalytic complex (qval1.58E-2)', 'GO:0031307:integral component of mitochondrial outer membrane (qval1.76E-2)', 'GO:0031306:intrinsic component of mitochondrial outer membrane (qval2.04E-2)', 'GO:0070013:intracellular organelle lumen (qval2.51E-2)', 'GO:0005758:mitochondrial intermembrane space (qval2.45E-2)', 'GO:0031974:membrane-enclosed lumen (qval2.44E-2)', 'GO:0043233:organelle lumen (qval2.37E-2)', 'GO:0045259:proton-transporting ATP synthase complex (qval2.57E-2)', 'GO:0005753:mitochondrial proton-transporting ATP synthase complex (qval2.5E-2)', 'GO:0005854:nascent polypeptide-associated complex (qval3.27E-2)', 'GO:0005794:Golgi apparatus (qval3.38E-2)', 'GO:0005737:cytoplasm (qval3.45E-2)', 'GO:0031970:organelle envelope lumen (qval4.5E-2)']</t>
        </is>
      </c>
    </row>
    <row r="41">
      <c r="A41" s="1" t="n">
        <v>40</v>
      </c>
      <c r="B41" t="n">
        <v>18351</v>
      </c>
      <c r="C41" t="n">
        <v>5043</v>
      </c>
      <c r="D41" t="n">
        <v>89</v>
      </c>
      <c r="E41" t="n">
        <v>7832</v>
      </c>
      <c r="F41" t="n">
        <v>263</v>
      </c>
      <c r="G41" t="n">
        <v>2431</v>
      </c>
      <c r="H41" t="n">
        <v>29</v>
      </c>
      <c r="I41" t="n">
        <v>119</v>
      </c>
      <c r="J41" s="2" t="n">
        <v>-932</v>
      </c>
      <c r="K41" t="n">
        <v>0.458</v>
      </c>
      <c r="L41" t="inlineStr">
        <is>
          <t>AW549877,Abat,Abcd3,Acot7,Acsbg1,Acsf3,Acyp2,Adcy8,Afg3l2,Agpat5,Ahsa1,Akap12,Aldh7a1,Anapc7,Apln,Arcn1,Arl3,Arpin,Aspscr1,Atf4,Atg4b,Atp5e,Atp5j,Babam1,Bbx,Bcat1,Bdh1,Bhlhe41,Cacng5,Calr,Capn2,Cbx4,Ccdc141,Ccdc190,Cend1,Cept1,Cerk,Chchd1,Chchd10,Chordc1,Ciao1,Ckb,Clasp2,Clta,Cltb,Cltc,Commd9,Cops2,Cox5b,Cpsf3,Cs,Ctr9,Ctsl,Dctn1,Ddhd1,Ddx24,Dhrs1,Dhrs13,Dusp27,Dync1li1,Echdc1,Efr3b,Eif2b4,Eif2s2,Eif5,Eif6,Emc2,Epn3,Etnppl,Fam189a2,Fam222a,Fbxo44,Fbxo9,Fchsd2,Fkbp4,Frmd4a,Fundc2,Fxr2,Gabarapl2,Gas2,Gas8,Gba2,Gbe1,Gdpd1,Gdpd5,Gemin7,Gfm1,Ghitm,Glrx5,Gm19345,Gpr4,Gpx6,Gtf2i,H2afy,Haghl,Hnrnph2,Hpf1,Hsd17b12,Hsd17b4,Hsp90aa1,Hspa9,Hspd1,Iah1,Idnk,Ift88,Igip,Ipo4,Isca2,Kcnh2,Kcnj12,Klhl11,Klhl18,Lamtor2,Leng1,Limk2,Lin52,Lrig1,Manf,Map7d2,Mark4,Mat2a,Mccc1,Mfn1,Miga2,Mob4,Mocs2,Mpnd,Mpp6,Mpv17l2,Msh2,Mt3,Naa38,Naxe,Ncln,Ndrg2,Ndufa13,Ndufa2,Ndufb7,Ndufs7,Ndufv3,Nedd8,Nemf,Nfs1,Nipal2,Npepps,Nsd2,Nt5c,Nudcd1,Nudt12,Oaz1,Oaz2,Pafah1b2,Pag1,Paics,Paip2,Paqr8,Pcbp2,Pcdhgc4,Pcyt2,Pdcl,Pdia3,Pdzd11,Pepd,Pet100,Pfkm,Pheta1,Pin4,Pitpnm1,Pla2g7,Plekha6,Por,Ppfia4,Ppp1r11,Ppp2r1a,Ppt1,Prpsap1,Psma7,Psmc6,Psmd12,Ptpa,Pttg1,Rab10,Rab11fip5,Rab14,Rab18,Rab4a,Rab7,Rap1gap,Rasa4,Rcan2,Ret,Ring1,Rit2,Rnf152,Ro60,Robo1,Romo1,Rsrc1,Rttn,Sars,Sash1,Selenom,Sem1,Sema4g,Serpine2,Sfr1,Sfxn5,Shisal1,Sik3,Slc35g2,Slc38a1,Slc6a11,Slc7a10,Slirp,Smarca4,Snx6,Sod1,Sparc,Srsf1,Stip1,Stmn3,Strn3,Stx8,Suclg1,Sugt1,Syt9,Tax1bp1,Tceal8,Tcf7l2,Timm10,Tm9sf3,Tmem127,Tmf1,Tnrc6a,Tollip,Tom1,Trappc3,Tspan3,Tspyl4,Ttc39a,Txn1,Txnrd1,Ube2a,Ube2d3,Ube2e3,Ube4a,Ubqln1,Unc45a,Unkl,Usp8,Vangl1,Vav3,Vwa8,Wapl,Wdr37,Wnt3,Zc3h6,Zcchc7,Zfhx3,Zfhx4,Zfp229,Zic1,Zscan26</t>
        </is>
      </c>
      <c r="M41" t="inlineStr">
        <is>
          <t>[(6, 1), (6, 20), (6, 23), (6, 26), (6, 41), (6, 79), (9, 1), (9, 20), (9, 23), (9, 26), (9, 41), (9, 79), (10, 1), (10, 20), (10, 23), (10, 26), (10, 41), (10, 79), (21, 1), (21, 20), (21, 23), (21, 26), (21, 41), (21, 79), (25, 1), (25, 20), (25, 26), (25, 41), (25, 79), (30, 1), (30, 20), (30, 23), (30, 26), (30, 41), (30, 79), (38, 1), (38, 20), (38, 23), (38, 26), (38, 41), (38, 79), (39, 1), (39, 20), (39, 26), (39, 41), (39, 79), (40, 1), (40, 13), (40, 20), (40, 23), (40, 26), (40, 41), (40, 79), (43, 1), (43, 41), (43, 79), (46, 1), (46, 20), (46, 26), (46, 41), (46, 79), (52, 1), (52, 20), (52, 26), (52, 41), (52, 79), (57, 1), (57, 13), (57, 20), (57, 23), (57, 26), (57, 41), (57, 79), (58, 1), (58, 20), (58, 26), (58, 41), (58, 79), (62, 1), (62, 20), (62, 23), (62, 26), (62, 41), (62, 79), (68, 1), (68, 20), (68, 26), (68, 41), (68, 79), (69, 1), (69, 20), (69, 23), (69, 26), (69, 41), (69, 79), (76, 1), (76, 20), (76, 26), (76, 41), (76, 79), (80, 1), (80, 13), (80, 20), (80, 23), (80, 26), (80, 41), (80, 44), (80, 79), (82, 1), (82, 20), (82, 23), (82, 26), (82, 41), (82, 79), (86, 1), (86, 20), (86, 26), (86, 41), (86, 79)]</t>
        </is>
      </c>
      <c r="N41" t="n">
        <v>638</v>
      </c>
      <c r="O41" t="n">
        <v>1</v>
      </c>
      <c r="P41" t="n">
        <v>0.95</v>
      </c>
      <c r="Q41" t="n">
        <v>3</v>
      </c>
      <c r="R41" t="n">
        <v>10000</v>
      </c>
      <c r="S41" t="inlineStr">
        <is>
          <t>15/03/2024, 15:51:42</t>
        </is>
      </c>
      <c r="T41" s="3">
        <f>hyperlink("https://spiral.technion.ac.il/results/MTAwMDA3Ng==/40/GOResultsPROCESS","link")</f>
        <v/>
      </c>
      <c r="U41" t="inlineStr">
        <is>
          <t>['GO:0009056:catabolic process (qval2.4E-2)', 'GO:0044248:cellular catabolic process (qval1.56E-2)', 'GO:0044237:cellular metabolic process (qval2.5E-2)', 'GO:0016043:cellular component organization (qval1.98E-2)', 'GO:0016226:iron-sulfur cluster assembly (qval1.89E-2)', 'GO:0031163:metallo-sulfur cluster assembly (qval1.58E-2)', 'GO:1901575:organic substance catabolic process (qval2.13E-2)', 'GO:0071840:cellular component organization or biogenesis (qval1.87E-2)', 'GO:0008152:metabolic process (qval2.04E-2)', 'GO:0090151:establishment of protein localization to mitochondrial membrane (qval3.03E-2)', 'GO:1901564:organonitrogen compound metabolic process (qval3.87E-2)', 'GO:0007007:inner mitochondrial membrane organization (qval4.1E-2)', 'GO:0022607:cellular component assembly (qval4.59E-2)', 'GO:0006457:protein folding (qval4.28E-2)', 'GO:0019637:organophosphate metabolic process (qval5.5E-2)', 'GO:0071704:organic substance metabolic process (qval5.22E-2)', 'GO:1901565:organonitrogen compound catabolic process (qval5.17E-2)', 'GO:0007006:mitochondrial membrane organization (qval4.98E-2)', 'GO:0006163:purine nucleotide metabolic process (qval6.07E-2)', 'GO:0065003:protein-containing complex assembly (qval7.17E-2)', 'GO:0045184:establishment of protein localization (qval6.95E-2)', 'GO:0045039:protein import into mitochondrial inner membrane (qval7.11E-2)', 'GO:0006886:intracellular protein transport (qval6.98E-2)', 'GO:0015031:protein transport (qval6.93E-2)', 'GO:1990542:mitochondrial transmembrane transport (qval6.67E-2)', 'GO:0016042:lipid catabolic process (qval6.95E-2)', 'GO:0051641:cellular localization (qval7.52E-2)', 'GO:0035188:hatching (qval7.8E-2)', 'GO:0001835:blastocyst hatching (qval7.53E-2)', 'GO:0071684:organism emergence from protective structure (qval7.28E-2)', 'GO:0007005:mitochondrion organization (qval7.31E-2)', 'GO:0019693:ribose phosphate metabolic process (qval7.14E-2)', 'GO:0043933:protein-containing complex subunit organization (qval7.08E-2)', 'GO:0051649:establishment of localization in cell (qval6.91E-2)', 'GO:0055114:oxidation-reduction process (qval7.23E-2)', 'GO:0006996:organelle organization (qval7.17E-2)', 'GO:0009117:nucleotide metabolic process (qval7.17E-2)', 'GO:0009150:purine ribonucleotide metabolic process (qval7.17E-2)', 'GO:0015833:peptide transport (qval7.22E-2)', 'GO:0008104:protein localization (qval7.24E-2)', 'GO:0006753:nucleoside phosphate metabolic process (qval7.94E-2)', 'GO:0006839:mitochondrial transport (qval7.99E-2)', 'GO:0072521:purine-containing compound metabolic process (qval8.2E-2)', 'GO:0033036:macromolecule localization (qval8.73E-2)', 'GO:0034622:cellular protein-containing complex assembly (qval8.85E-2)', 'GO:0042886:amide transport (qval9.04E-2)', 'GO:0009259:ribonucleotide metabolic process (qval1.08E-1)', 'GO:0097428:protein maturation by iron-sulfur cluster transfer (qval1.08E-1)', 'GO:0070979:protein K11-linked ubiquitination (qval1.16E-1)', 'GO:0044238:primary metabolic process (qval1.17E-1)', 'GO:0046907:intracellular transport (qval1.36E-1)', 'GO:0051179:localization (qval1.33E-1)', 'GO:0030163:protein catabolic process (qval1.37E-1)', 'GO:0072583:clathrin-dependent endocytosis (qval1.68E-1)', 'GO:0106035:protein maturation by [4Fe-4S] cluster transfer (qval1.74E-1)', 'GO:0001732:formation of cytoplasmic translation initiation complex (qval1.71E-1)', 'GO:1902268:negative regulation of polyamine transmembrane transport (qval1.68E-1)', 'GO:0044571:[2Fe-2S] cluster assembly (qval1.65E-1)', 'GO:0051603:proteolysis involved in cellular protein catabolic process (qval1.68E-1)', 'GO:0043161:proteasome-mediated ubiquitin-dependent protein catabolic process (qval1.87E-1)', 'GO:0071705:nitrogen compound transport (qval1.88E-1)', 'GO:1901566:organonitrogen compound biosynthetic process (qval2.01E-1)', 'GO:0055086:nucleobase-containing small molecule metabolic process (qval2.01E-1)', 'GO:0044265:cellular macromolecule catabolic process (qval2.09E-1)', 'GO:0061024:membrane organization (qval2.16E-1)', 'GO:0051186:cofactor metabolic process (qval2.28E-1)', 'GO:0042026:protein refolding (qval2.25E-1)', 'GO:0019941:modification-dependent protein catabolic process (qval2.25E-1)']</t>
        </is>
      </c>
      <c r="V41" s="3">
        <f>hyperlink("https://spiral.technion.ac.il/results/MTAwMDA3Ng==/40/GOResultsFUNCTION","link")</f>
        <v/>
      </c>
      <c r="W41" t="inlineStr">
        <is>
          <t>['GO:0019003:GDP binding (qval3.44E-3)', 'GO:0003824:catalytic activity (qval7.03E-3)', 'GO:0019899:enzyme binding (qval6.47E-3)', 'GO:0032553:ribonucleotide binding (qval4.07E-2)', 'GO:0032555:purine ribonucleotide binding (qval5.47E-2)', 'GO:0016651:oxidoreductase activity, acting on NAD(P)H (qval5.26E-2)', 'GO:0043168:anion binding (qval4.6E-2)', 'GO:0017076:purine nucleotide binding (qval4.05E-2)', 'GO:0000166:nucleotide binding (qval4.05E-2)', 'GO:1901265:nucleoside phosphate binding (qval3.64E-2)', 'GO:0035639:purine ribonucleoside triphosphate binding (qval4.22E-2)', 'GO:0097367:carbohydrate derivative binding (qval4.45E-2)', 'GO:0008137:NADH dehydrogenase (ubiquinone) activity (qval4.96E-2)', 'GO:0050136:NADH dehydrogenase (quinone) activity (qval4.61E-2)', 'GO:0003954:NADH dehydrogenase activity (qval5.32E-2)', 'GO:0030276:clathrin binding (qval5.43E-2)', 'GO:0005515:protein binding (qval7.1E-2)', 'GO:0032550:purine ribonucleoside binding (qval7.68E-2)', 'GO:0001883:purine nucleoside binding (qval8.24E-2)', 'GO:0032549:ribonucleoside binding (qval8.07E-2)', 'GO:0001882:nucleoside binding (qval1.01E-1)', 'GO:0019001:guanyl nucleotide binding (qval1.05E-1)', 'GO:0032561:guanyl ribonucleotide binding (qval1E-1)', 'GO:0008073:ornithine decarboxylase inhibitor activity (qval1.18E-1)', 'GO:0031072:heat shock protein binding (qval1.15E-1)', 'GO:0016787:hydrolase activity (qval1.31E-1)', 'GO:0031625:ubiquitin protein ligase binding (qval1.3E-1)', 'GO:0036094:small molecule binding (qval1.33E-1)', 'GO:0016655:oxidoreductase activity, acting on NAD(P)H, quinone or similar compound as acceptor (qval1.39E-1)', 'GO:0016817:hydrolase activity, acting on acid anhydrides (qval1.41E-1)', 'GO:0016818:hydrolase activity, acting on acid anhydrides, in phosphorus-containing anhydrides (qval1.36E-1)']</t>
        </is>
      </c>
      <c r="X41" s="3">
        <f>hyperlink("https://spiral.technion.ac.il/results/MTAwMDA3Ng==/40/GOResultsCOMPONENT","link")</f>
        <v/>
      </c>
      <c r="Y41" t="inlineStr">
        <is>
          <t>['GO:0005739:mitochondrion (qval1.16E-8)', 'GO:0044429:mitochondrial part (qval1.75E-8)', 'GO:0044444:cytoplasmic part (qval1.67E-8)', 'GO:0044424:intracellular part (qval2.79E-8)', 'GO:0098798:mitochondrial protein complex (qval2.36E-7)', 'GO:0005743:mitochondrial inner membrane (qval3.21E-6)', 'GO:0044455:mitochondrial membrane part (qval3.34E-6)', 'GO:0005737:cytoplasm (qval3.88E-6)', 'GO:0019866:organelle inner membrane (qval8.49E-6)', 'GO:0044464:cell part (qval4.92E-5)', 'GO:0043229:intracellular organelle (qval1.3E-4)', 'GO:0044446:intracellular organelle part (qval1.55E-4)', 'GO:0043231:intracellular membrane-bounded organelle (qval1.63E-4)', 'GO:0043227:membrane-bounded organelle (qval1.77E-4)', 'GO:0097458:neuron part (qval1.72E-4)', 'GO:0098800:inner mitochondrial membrane protein complex (qval1.63E-4)', 'GO:0031966:mitochondrial membrane (qval1.93E-4)', 'GO:0070013:intracellular organelle lumen (qval1.94E-4)', 'GO:0031974:membrane-enclosed lumen (qval1.92E-4)', 'GO:0043233:organelle lumen (qval1.83E-4)', 'GO:0044422:organelle part (qval1.87E-4)', 'GO:0044297:cell body (qval2.13E-4)', 'GO:0043226:organelle (qval2.4E-4)', 'GO:0030125:clathrin vesicle coat (qval4.2E-4)', 'GO:0043025:neuronal cell body (qval4.7E-4)', 'GO:0005829:cytosol (qval7.28E-4)', 'GO:0030130:clathrin coat of trans-Golgi network vesicle (qval8.64E-4)', 'GO:0005905:clathrin-coated pit (qval2.7E-3)', 'GO:0032991:protein-containing complex (qval3.13E-3)', 'GO:0031090:organelle membrane (qval3.04E-3)', 'GO:0030141:secretory granule (qval5.46E-3)', 'GO:0030118:clathrin coat (qval5.43E-3)', 'GO:0098835:presynaptic endocytic zone membrane (qval5.99E-3)', 'GO:0030120:vesicle coat (qval6.08E-3)', 'GO:0045271:respiratory chain complex I (qval7.89E-3)', 'GO:0005747:mitochondrial respiratory chain complex I (qval7.67E-3)', 'GO:0030964:NADH dehydrogenase complex (qval7.46E-3)', 'GO:0098993:anchored component of synaptic vesicle membrane (qval7.28E-3)', 'GO:0030132:clathrin coat of coated pit (qval8.02E-3)', 'GO:0099631:postsynaptic endocytic zone cytoplasmic component (qval1.02E-2)', 'GO:0098796:membrane protein complex (qval1.7E-2)', 'GO:0005759:mitochondrial matrix (qval1.92E-2)', 'GO:0031300:intrinsic component of organelle membrane (qval2.38E-2)', 'GO:0070469:respiratory chain (qval2.57E-2)', 'GO:0043005:neuron projection (qval2.79E-2)', 'GO:0031312:extrinsic component of organelle membrane (qval3.28E-2)', 'GO:0043209:myelin sheath (qval3.62E-2)', 'GO:0099503:secretory vesicle (qval3.76E-2)']</t>
        </is>
      </c>
    </row>
    <row r="42">
      <c r="A42" s="1" t="n">
        <v>41</v>
      </c>
      <c r="B42" t="n">
        <v>18351</v>
      </c>
      <c r="C42" t="n">
        <v>5043</v>
      </c>
      <c r="D42" t="n">
        <v>89</v>
      </c>
      <c r="E42" t="n">
        <v>7832</v>
      </c>
      <c r="F42" t="n">
        <v>118</v>
      </c>
      <c r="G42" t="n">
        <v>1759</v>
      </c>
      <c r="H42" t="n">
        <v>38</v>
      </c>
      <c r="I42" t="n">
        <v>159</v>
      </c>
      <c r="J42" s="2" t="n">
        <v>-241</v>
      </c>
      <c r="K42" t="n">
        <v>0.463</v>
      </c>
      <c r="L42" t="inlineStr">
        <is>
          <t>2010300C02Rik,Abi2,Acvr2a,Add2,Adgrb2,Agap2,Agfg2,Ajm1,Ano3,Arf3,Arhgap20,Arhgef9,Arpc2,Asphd2,B3gnt2,Baiap2,Bcl11a,C2cd2l,Cacna1h,Cap1,Car12,Cbfa2t3,Ccsap,Cdk17,Celf5,Chn1,Chst1,Chst15,Cnksr2,Ctxn1,D430019H16Rik,Dazl,Dclk3,Dgat2,Diaph2,Dlgap2,Doc2b,Dtnb,Eml5,Ephx4,Extl1,Fbxl16,Flrt3,Foxg1,Galnt18,Gm4779,Grasp,Htr4,Icam5,Inka2,Jph4,Kcnip2,Klf16,Krt9,Lgi1,Lmo4,Lrrc10b,Lyst,Mafa,Mapk1,Mctp1,Mmd,Mmp17,Mn1,Mpped2,Mrtfa,Mrtfb,Myo5b,Nab2,Nedd4l,Neto1,Otulinl,Pcdhgc5,Pde8b,Pgam2,Phyhip,Pip5k1a,Pitpnm2,Pknox2,Plekha5,Plppr4,Plppr5,Ppp1ca,Ppp3ca,Prelid3a,Prkce,Prr7,Psd,Rab40b,Ramp1,Rasgef1a,Rbfox1,Rbm24,Rgl1,Rin1,Rpusd1,Rragd,Sec14l1,Sertad4,Shisa7,Sipa1l1,Ski,Slc24a4,Slc35f3,Slc7a4,Smad3,Smpd3,Sowaha,Spata2l,Speg,Syngap1,Synpo,Synpr,Tmtc1,Trank1,Vps37b,Wasf1,Zcchc14</t>
        </is>
      </c>
      <c r="M42" t="inlineStr">
        <is>
          <t>[(1, 18), (1, 55), (1, 59), (1, 70), (1, 72), (2, 18), (2, 55), (2, 59), (2, 70), (2, 72), (3, 18), (3, 55), (3, 56), (3, 59), (3, 70), (3, 72), (7, 18), (7, 55), (7, 59), (7, 70), (7, 72), (11, 18), (11, 55), (11, 59), (11, 70), (11, 72), (13, 18), (13, 55), (13, 56), (13, 59), (13, 70), (13, 72), (14, 18), (14, 55), (14, 56), (14, 59), (14, 70), (14, 72), (16, 18), (16, 55), (16, 59), (16, 70), (16, 72), (17, 55), (17, 59), (17, 70), (17, 72), (20, 18), (20, 55), (20, 56), (20, 59), (20, 70), (20, 72), (23, 18), (23, 55), (23, 59), (23, 70), (23, 72), (24, 18), (24, 55), (24, 59), (24, 70), (24, 72), (26, 55), (26, 59), (26, 70), (26, 72), (27, 18), (27, 55), (27, 56), (27, 59), (27, 70), (27, 72), (28, 18), (28, 55), (28, 59), (28, 70), (28, 72), (29, 18), (29, 55), (29, 59), (29, 70), (29, 72), (33, 18), (33, 55), (33, 59), (33, 70), (33, 72), (37, 18), (37, 55), (37, 59), (37, 70), (37, 72), (41, 18), (41, 55), (41, 59), (41, 70), (41, 72), (44, 18), (44, 55), (44, 56), (44, 59), (44, 70), (44, 72), (45, 55), (45, 59), (45, 70), (45, 72), (48, 18), (48, 55), (48, 56), (48, 59), (48, 70), (48, 72), (53, 18), (53, 55), (53, 59), (53, 70), (53, 72), (64, 18), (64, 59), (64, 70), (64, 72), (66, 18), (66, 55), (66, 56), (66, 59), (66, 70), (66, 72), (71, 18), (71, 55), (71, 59), (71, 70), (71, 72), (74, 18), (74, 55), (74, 59), (74, 70), (74, 72), (75, 70), (75, 72), (78, 18), (78, 55), (78, 56), (78, 59), (78, 70), (78, 72), (79, 18), (79, 55), (79, 59), (79, 70), (79, 72), (83, 70), (83, 72), (88, 18), (88, 55), (88, 59), (88, 70), (88, 72)]</t>
        </is>
      </c>
      <c r="N42" t="n">
        <v>3887</v>
      </c>
      <c r="O42" t="n">
        <v>0.75</v>
      </c>
      <c r="P42" t="n">
        <v>0.95</v>
      </c>
      <c r="Q42" t="n">
        <v>3</v>
      </c>
      <c r="R42" t="n">
        <v>10000</v>
      </c>
      <c r="S42" t="inlineStr">
        <is>
          <t>15/03/2024, 15:52:05</t>
        </is>
      </c>
      <c r="T42" s="3">
        <f>hyperlink("https://spiral.technion.ac.il/results/MTAwMDA3Ng==/41/GOResultsPROCESS","link")</f>
        <v/>
      </c>
      <c r="U42" t="inlineStr">
        <is>
          <t>['GO:0050804:modulation of chemical synaptic transmission (qval1.23E-2)', 'GO:0099177:regulation of trans-synaptic signaling (qval6.3E-3)', 'GO:0048167:regulation of synaptic plasticity (qval6.09E-2)', 'GO:0010769:regulation of cell morphogenesis involved in differentiation (qval2.33E-1)', 'GO:0048814:regulation of dendrite morphogenesis (qval2.08E-1)', 'GO:0035556:intracellular signal transduction (qval1.85E-1)', 'GO:0030838:positive regulation of actin filament polymerization (qval2.82E-1)', 'GO:1902905:positive regulation of supramolecular fiber organization (qval2.87E-1)', 'GO:0050773:regulation of dendrite development (qval2.83E-1)', 'GO:0031175:neuron projection development (qval2.68E-1)', 'GO:0010646:regulation of cell communication (qval2.76E-1)', 'GO:0051668:localization within membrane (qval2.7E-1)', 'GO:0110053:regulation of actin filament organization (qval2.54E-1)', 'GO:0023051:regulation of signaling (qval2.36E-1)', 'GO:0099563:modification of synaptic structure (qval2.67E-1)', 'GO:0044087:regulation of cellular component biogenesis (qval2.64E-1)', 'GO:0051495:positive regulation of cytoskeleton organization (qval2.5E-1)', 'GO:0050808:synapse organization (qval2.83E-1)', 'GO:0030833:regulation of actin filament polymerization (qval3.6E-1)', 'GO:0007611:learning or memory (qval4.19E-1)', 'GO:0008306:associative learning (qval4.17E-1)', 'GO:0032273:positive regulation of protein polymerization (qval4.34E-1)', 'GO:0032970:regulation of actin filament-based process (qval4.52E-1)', 'GO:0030029:actin filament-based process (qval4.58E-1)', 'GO:0048168:regulation of neuronal synaptic plasticity (qval4.46E-1)', 'GO:0008064:regulation of actin polymerization or depolymerization (qval4.57E-1)', 'GO:0007612:learning (qval4.67E-1)', 'GO:0030832:regulation of actin filament length (qval4.64E-1)', 'GO:0065008:regulation of biological quality (qval4.77E-1)', 'GO:0010638:positive regulation of organelle organization (qval4.92E-1)', 'GO:0008542:visual learning (qval4.77E-1)']</t>
        </is>
      </c>
      <c r="V42" s="3">
        <f>hyperlink("https://spiral.technion.ac.il/results/MTAwMDA3Ng==/41/GOResultsFUNCTION","link")</f>
        <v/>
      </c>
      <c r="W42" t="inlineStr">
        <is>
          <t>['GO:0019899:enzyme binding (qval8.93E-2)', 'GO:0003779:actin binding (qval1.14E-1)', 'GO:0051020:GTPase binding (qval1.64E-1)', 'GO:0019900:kinase binding (qval1.43E-1)', 'GO:0019901:protein kinase binding (qval1.25E-1)', 'GO:0005096:GTPase activator activity (qval4.6E-1)', 'GO:0035254:glutamate receptor binding (qval4.97E-1)', 'GO:0030695:GTPase regulator activity (qval5.4E-1)']</t>
        </is>
      </c>
      <c r="X42" s="3">
        <f>hyperlink("https://spiral.technion.ac.il/results/MTAwMDA3Ng==/41/GOResultsCOMPONENT","link")</f>
        <v/>
      </c>
      <c r="Y42" t="inlineStr">
        <is>
          <t>['GO:0098978:glutamatergic synapse (qval6.63E-9)', 'GO:0044456:synapse part (qval5.86E-9)', 'GO:0099572:postsynaptic specialization (qval4.74E-8)', 'GO:0014069:postsynaptic density (qval2.71E-7)', 'GO:0045202:synapse (qval3.74E-7)', 'GO:0098794:postsynapse (qval3.51E-5)', 'GO:0043197:dendritic spine (qval4.37E-5)', 'GO:0044309:neuron spine (qval5.25E-5)', 'GO:0097458:neuron part (qval7.22E-5)', 'GO:0099092:postsynaptic density, intracellular component (qval8.19E-3)', 'GO:0099091:postsynaptic specialization, intracellular component (qval1.52E-2)', 'GO:0030054:cell junction (qval1.74E-2)', 'GO:0043005:neuron projection (qval7.8E-2)', 'GO:0015629:actin cytoskeleton (qval8.67E-2)', 'GO:0098685:Schaffer collateral - CA1 synapse (qval9.1E-2)', 'GO:0005886:plasma membrane (qval8.84E-2)', 'GO:0043198:dendritic shaft (qval8.78E-2)']</t>
        </is>
      </c>
    </row>
    <row r="43">
      <c r="A43" s="1" t="n">
        <v>42</v>
      </c>
      <c r="B43" t="n">
        <v>18351</v>
      </c>
      <c r="C43" t="n">
        <v>5043</v>
      </c>
      <c r="D43" t="n">
        <v>89</v>
      </c>
      <c r="E43" t="n">
        <v>7832</v>
      </c>
      <c r="F43" t="n">
        <v>590</v>
      </c>
      <c r="G43" t="n">
        <v>544</v>
      </c>
      <c r="H43" t="n">
        <v>21</v>
      </c>
      <c r="I43" t="n">
        <v>84</v>
      </c>
      <c r="J43" s="2" t="n">
        <v>-2951</v>
      </c>
      <c r="K43" t="n">
        <v>0.465</v>
      </c>
      <c r="L43" t="inlineStr">
        <is>
          <t>1110051M20Rik,1700028P14Rik,1700030J22Rik,2010300C02Rik,2700081O15Rik,Aak1,Abhd12,Abhd6,Abi1,Abi2,Abr,Acap3,Acot5,Actn1,Actr3b,Adam11,Add2,Adgrb1,Adgrb2,Adra1d,Aff3,Agap2,Agap3,Agfg2,Akt3,Amph,Ap2b1,Arf3,Arfgef3,Arhgef17,Arhgef25,Arhgef4,Arhgef9,Arl6ip5,Arl8b,Arpc2,Arpc3,Asns,Asphd2,Astn1,Atcay,Atl1,Atp1b1,Atp2b1,Atp2b3,Atp6v0a1,Atp6v0d1,Atp6v1c1,Atp6v1d,Atp6v1g2,B4galnt1,B4galnt4,B4galt6,Bag5,Bahd1,Baiap2,Bap1,Bcl11a,Bdnf,Bhlhe22,Brinp1,Brsk2,Bsn,Btbd9,Bves,Cabp7,Cachd1,Cacna1a,Cacna1d,Cacna2d1,Cacnb2,Cacnb3,Cacng8,Cadm2,Cadm3,Calhm5,Calm1,Calm2,Calm3,Caly,Camk1d,Camk2a,Camk2b,Camkk1,Camkk2,Camkv,Camsap2,Camta1,Camta2,Cap2,Capza2,Capzb,Car15,Cbarp,Ccdc155,Ccdc32,Ccdc85b,Cck,Ccl25,Ccsap,Cdh11,Cdh8,Celf3,Celf5,Celsr2,Cerkl,Cers1,Chd3,Chgb,Chl1,Chn1,Chpf,Chrd,Chrm1,Chrm3,Chst1,Clip1,Clstn2,Cnih2,Cnksr2,Cnnm1,Cnr1,Cntnap5c,Cops7a,Coro1a,Cpne6,Cpne7,Cpt1c,Creg2,Crmp1,Cttn,Ctxn1,Cyfip2,Cyp4x1,Dagla,Dapk1,Dbn1,Dctn1,Ddn,Ddx41,Dgkg,Dgkz,Diras2,Disp2,Dkk3,Dlat,Dlg3,Dlg4,Dlgap1,Dlgap2,Dlgap3,Dlgap4,Dmtn,Dmxl2,Dnah9,Dnaja2,Dnajb5,Dnm1,Dock4,Dok4,Dok6,Dpp6,Drd5,Dusp4,Dync1i1,Dync1li1,Dynll1,Dyrk2,E2f3,Efna3,Eftud2,Egr4,Elmod1,Enc1,Eno2,Epha5,Epha6,Epha7,Ephx4,Erc2,Extl1,Faah,Fam131a,Fam155a,Fam171a2,Fam189a1,Fam49a,Fbxl16,Fbxw7,Fgf10,Fgf13,Fhl2,Fkbp1b,Focad,Foxg1,Frmpd4,Frrs1l,Gabarapl1,Gabbr2,Gabra2,Gabra5,Gabrb3,Gabrg2,Gal3st3,Galnt17,Galnt18,Galnt9,Gfod1,Gls,Glyr1,Gnaq,Gnb5,Golga7b,Golm1,Gpm6a,Gpr12,Gpr22,Gpr63,Gpr85,Gprin1,Grasp,Gria1,Gria2,Gria3,Grin1,Grin2a,Grin2b,Grina,H1fx,Hectd4,Herc1,Herc3,Hey1,Hhipl2,Hivep2,Hk1,Hpca,Hras,Hspa12a,Hspa1b,Hsph1,Ica1,Ica1l,Icam5,Ifngr2,Inka2,Insyn1,Iqsec2,Itm2c,Jph3,Kalrn,Kcnab1,Kcnab2,Kcnd2,Kcnip2,Kcnma1,Kcnq2,Kctd12,Kctd16,Kifc2,Klf10,Klhl12,Klhl3,Klk8,Kpna1,Ksr1,Ksr2,Lamb1,Large1,Limd2,Lin7b,Lingo3,Lman2l,Lmo3,Lmtk3,Lpl,Lrp11,Lrp3,Lrrc10b,Lrrc20,Lrrc7,Lrrc73,Lrrfip1,Lrrn2,Lsamp,Lurap1l,Lypla2,Lztr1,Mamstr,Man1a2,Map2k4,Map3k12,Map4k3,Map9,Mapk1,Mapk10,Mapk8ip2,Mapre3,Mas1,Matk,Mdga1,Med24,Mff,Mical2,Mlf2,Mllt11,Mmd,Mmp17,Mpped2,Mrtfa,Msra,Mturn,Mtus2,Myt1l,Napb,Napg,Nbl1,Ncdn,Nckap1,Nckipsd,Ndrg3,Nebl,Nedd4l,Nefl,Nell2,Neurl1b,Neurod2,Neurod6,Nkiras1,Nlgn2,Noct,Nol4,Nos1ap,Noxred1,Npdc1,Nphp4,Nptn,Nptx1,Nr3c2,Nr4a3,Nrcam,Nrp1,Nrxn1,Nrxn3,Nsf,Nsg2,Numbl,Ociad2,Ogfod1,Opcml,Orai2,Otub1,Paqr9,Parp1,Pcdh1,Pcdh19,Pcdh20,Pcdha1,Pcdhac2,Pcdhb10,Pcdhgc5,Pck2,Pclo,Pcnx2,Pde2a,Pdlim7,Pdpk1,Pdxp,Pdzd4,Pfkl,Pfn2,Phtf1,Phyhip,Pik3r2,Pip4k2c,Pip5k1a,Pja1,Pja2,Pkd1,Pkp2,Plch2,Plcl2,Pld3,Plekhg5,Plk2,Plppr2,Plppr4,Plppr5,Plxna4,Pnmal1,Porcn,Ppfia2,Ppfia3,Ppm1e,Ppp3ca,Ppp3cb,Ppp3r1,Prickle2,Prkca,Prkcb,Prkce,Prkcg,Prmt7,Prmt8,Prr7,Prrt2,Psd,Ptk2b,Ptms,Ptprj,Ptprn,Ptprn2,Ptprs,Purb,Pwwp2b,Pygo1,Rab11fip3,Rab3d,Rab40b,Rabgap1l,Rai1,Ralyl,Rapgefl1,Rasgef1a,Rasgrf1,Rasgrp1,Rasl10a,Raver2,Rbfox1,Rbfox2,Rbfox3,Reps2,Rgl1,Rgs11,Rgs7,Rgs7bp,Rheb,Rin1,Rnf112,Rnf157,Rnf165,Rnf187,Robo2,Rock2,Rogdi,Rprml,Rpusd1,Rrp1,Rtn1,Rtn4r,Rtn4rl1,Rtn4rl2,Rundc3a,Runx2,Ryr2,Ryr3,Scg5,Scn1b,Scn2a,Scn2b,Scn3b,Scn8a,Sdcbp,Selenow,Sema3e,Sema6b,Sept3,Serinc1,Sgsm3,Sh3glb2,Sh3rf3,Shank1,Shank2,Shisa6,Shisa7,Sipa1l1,Sipa1l3,Sirpa,Slc12a5,Slc17a7,Slc1a1,Slc24a3,Slc25a22,Slc25a46,Slc35f3,Slc35f4,Slc44a5,Slc7a4,Slc9a2,Slc9a6,Slit1,Slit3,Slitrk5,Smim13,Smpd3,Snap47,Snap91,Snca,Snn,Snx12,Sobp,Socs7,Spata2l,Speg,Sphkap,Sprn,Sptan1,Sptbn2,Srgap3,Ss18l1,Ssx2ip,St3gal5,St6galnac5,St8sia3,St8sia5,Stau2,Stim2,Stk25,Stub1,Stum,Stx1b,Stxbp5l,Sult4a1,Susd4,Susd6,Sv2b,Sybu,Syna,Syngap1,Syngr3,Synj1,Synpo,Syp,Syt12,Syt7,Tacc2,Tafa1,Tafa5,Tanc1,Tbata,Tcaf1,Tcf4,Tecpr1,Tesc,Thra,Thsd4,Thy1,Tmem150c,Tmem160,Tmem179,Tmem59l,Tmem68,Tmem70,Tmem8b,Tnfaip3,Tnfrsf21,Tomm70a,Traip,Trim9,Trio,Trpc4,Trpc5,Tsc22d1,Tspan13,Tspan5,Ttc13,Ttc3,Tuba4a,Tubb2a,Tusc3,Ube2e2,Ugcg,Unc13a,Unc5a,Usp14,Ust,Vamp2,Wasf1,Wdr7,Wipf3,Wnt2,Wscd2,Ywhab,Ywhag,Ywhah,Ywhaz,Zbtb18,Zbtb20,Zfp189,Zyg11b</t>
        </is>
      </c>
      <c r="M43" t="inlineStr">
        <is>
          <t>[(2, 4), (2, 35), (2, 54), (2, 56), (2, 65), (2, 67), (2, 85), (2, 87), (3, 4), (3, 35), (3, 54), (3, 56), (3, 65), (3, 67), (3, 85), (3, 87), (7, 35), (7, 54), (7, 56), (7, 65), (7, 67), (7, 85), (7, 87), (11, 35), (11, 54), (11, 56), (11, 65), (11, 67), (11, 85), (11, 87), (14, 4), (14, 35), (14, 54), (14, 56), (14, 65), (14, 67), (14, 85), (14, 87), (16, 35), (16, 56), (16, 67), (16, 85), (17, 35), (17, 56), (17, 67), (17, 85), (24, 35), (24, 54), (24, 56), (24, 65), (24, 67), (24, 85), (24, 87), (27, 35), (27, 54), (27, 56), (27, 65), (27, 67), (27, 85), (27, 87), (34, 35), (34, 56), (34, 67), (34, 85), (45, 35), (45, 56), (45, 65), (45, 67), (45, 85), (53, 4), (53, 35), (53, 54), (53, 56), (53, 65), (53, 67), (53, 85), (53, 87), (88, 35), (88, 54), (88, 56), (88, 65), (88, 67), (88, 85), (88, 87)]</t>
        </is>
      </c>
      <c r="N43" t="n">
        <v>272</v>
      </c>
      <c r="O43" t="n">
        <v>0.5</v>
      </c>
      <c r="P43" t="n">
        <v>0.95</v>
      </c>
      <c r="Q43" t="n">
        <v>3</v>
      </c>
      <c r="R43" t="n">
        <v>10000</v>
      </c>
      <c r="S43" t="inlineStr">
        <is>
          <t>15/03/2024, 16:03:26</t>
        </is>
      </c>
      <c r="T43" s="3">
        <f>hyperlink("https://spiral.technion.ac.il/results/MTAwMDA3Ng==/42/GOResultsPROCESS","link")</f>
        <v/>
      </c>
      <c r="U43" t="inlineStr">
        <is>
          <t>['GO:0050804:modulation of chemical synaptic transmission (qval1.31E-28)', 'GO:0099177:regulation of trans-synaptic signaling (qval7.54E-29)', 'GO:0050808:synapse organization (qval7.57E-20)', 'GO:0023052:signaling (qval1.16E-18)', 'GO:0023051:regulation of signaling (qval6.67E-18)', 'GO:0065008:regulation of biological quality (qval7.63E-18)', 'GO:0048167:regulation of synaptic plasticity (qval7.45E-18)', 'GO:0042391:regulation of membrane potential (qval2.55E-17)', 'GO:0010646:regulation of cell communication (qval3.39E-17)', 'GO:0051049:regulation of transport (qval7.52E-16)', 'GO:0099537:trans-synaptic signaling (qval2.59E-15)', 'GO:0099536:synaptic signaling (qval4.97E-15)', 'GO:0032409:regulation of transporter activity (qval1.44E-14)', 'GO:0045664:regulation of neuron differentiation (qval1.42E-14)', 'GO:0007267:cell-cell signaling (qval1.38E-14)', 'GO:0022898:regulation of transmembrane transporter activity (qval1.47E-14)', 'GO:0051128:regulation of cellular component organization (qval1.83E-14)', 'GO:0032412:regulation of ion transmembrane transporter activity (qval1.86E-14)', 'GO:0098916:anterograde trans-synaptic signaling (qval2.13E-14)', 'GO:0007268:chemical synaptic transmission (qval2.02E-14)', 'GO:0034765:regulation of ion transmembrane transport (qval2.06E-14)', 'GO:0051960:regulation of nervous system development (qval2.05E-14)', 'GO:1904062:regulation of cation transmembrane transport (qval4.48E-14)', 'GO:0010975:regulation of neuron projection development (qval1.02E-13)', 'GO:0043269:regulation of ion transport (qval1.61E-13)', 'GO:0120035:regulation of plasma membrane bounded cell projection organization (qval1.82E-13)', 'GO:0048858:cell projection morphogenesis (qval2.96E-13)', 'GO:0031344:regulation of cell projection organization (qval3.17E-13)', 'GO:0007610:behavior (qval5.49E-13)', 'GO:0050767:regulation of neurogenesis (qval5.45E-13)', 'GO:0120039:plasma membrane bounded cell projection morphogenesis (qval6.51E-13)', 'GO:0050890:cognition (qval7E-13)', 'GO:0032990:cell part morphogenesis (qval7.21E-13)', 'GO:0051179:localization (qval8.81E-13)', 'GO:0034762:regulation of transmembrane transport (qval1.27E-12)', 'GO:0048812:neuron projection morphogenesis (qval1.41E-12)', 'GO:0032879:regulation of localization (qval1.48E-12)', 'GO:0050806:positive regulation of synaptic transmission (qval1.78E-12)', 'GO:2001257:regulation of cation channel activity (qval2.95E-12)', 'GO:0050807:regulation of synapse organization (qval3.2E-12)', 'GO:0060284:regulation of cell development (qval3.46E-12)', 'GO:0099601:regulation of neurotransmitter receptor activity (qval4.71E-12)', 'GO:0030030:cell projection organization (qval5.63E-12)', 'GO:0007611:learning or memory (qval7.73E-12)', 'GO:0099072:regulation of postsynaptic membrane neurotransmitter receptor levels (qval7.91E-12)', 'GO:0007154:cell communication (qval2.81E-11)', 'GO:0098693:regulation of synaptic vesicle cycle (qval3.98E-11)', 'GO:0048168:regulation of neuronal synaptic plasticity (qval3.96E-11)', 'GO:0006810:transport (qval6.53E-11)', 'GO:0051668:localization within membrane (qval7.74E-11)', 'GO:0051234:establishment of localization (qval1.32E-10)', 'GO:0032989:cellular component morphogenesis (qval1.43E-10)', 'GO:0060341:regulation of cellular localization (qval5.13E-10)', 'GO:0007416:synapse assembly (qval5.9E-10)', 'GO:0010769:regulation of cell morphogenesis involved in differentiation (qval9.34E-10)', 'GO:0065009:regulation of molecular function (qval1.33E-9)', 'GO:0051641:cellular localization (qval2.56E-9)', 'GO:1900449:regulation of glutamate receptor signaling pathway (qval2.97E-9)', 'GO:0050905:neuromuscular process (qval6.15E-9)', 'GO:0001508:action potential (qval6.48E-9)', 'GO:0060078:regulation of postsynaptic membrane potential (qval1.26E-8)', 'GO:0001505:regulation of neurotransmitter levels (qval1.63E-8)', 'GO:0060627:regulation of vesicle-mediated transport (qval1.77E-8)', 'GO:0044057:regulation of system process (qval1.74E-8)', 'GO:0010469:regulation of signaling receptor activity (qval1.98E-8)', 'GO:0022604:regulation of cell morphogenesis (qval2.38E-8)', 'GO:0009966:regulation of signal transduction (qval2.77E-8)', 'GO:0044087:regulation of cellular component biogenesis (qval3.09E-8)', 'GO:0016043:cellular component organization (qval3.36E-8)', 'GO:0035556:intracellular signal transduction (qval4.42E-8)', 'GO:0048583:regulation of response to stimulus (qval4.61E-8)', 'GO:0099003:vesicle-mediated transport in synapse (qval5.02E-8)', 'GO:0010959:regulation of metal ion transport (qval5.94E-8)', 'GO:0030001:metal ion transport (qval6.04E-8)', 'GO:0051239:regulation of multicellular organismal process (qval6.39E-8)', 'GO:0071840:cellular component organization or biogenesis (qval6.68E-8)', 'GO:0007399:nervous system development (qval1.01E-7)', 'GO:0060291:long-term synaptic potentiation (qval1.08E-7)', 'GO:0006816:calcium ion transport (qval1.09E-7)', 'GO:0007613:memory (qval1.25E-7)', 'GO:0051649:establishment of localization in cell (qval1.25E-7)', 'GO:0099175:regulation of postsynapse organization (qval1.57E-7)', 'GO:0050789:regulation of biological process (qval1.67E-7)', 'GO:0050885:neuromuscular process controlling balance (qval2.13E-7)', 'GO:0050794:regulation of cellular process (qval2.31E-7)', 'GO:2000463:positive regulation of excitatory postsynaptic potential (qval2.41E-7)', 'GO:0099643:signal release from synapse (qval2.62E-7)', 'GO:0045595:regulation of cell differentiation (qval2.85E-7)', 'GO:0007612:learning (qval5.07E-7)', 'GO:0070838:divalent metal ion transport (qval5.49E-7)', 'GO:0065007:biological regulation (qval6.11E-7)', 'GO:0072511:divalent inorganic cation transport (qval6.48E-7)', 'GO:0035418:protein localization to synapse (qval7.15E-7)', 'GO:0031175:neuron projection development (qval8.18E-7)', 'GO:0050770:regulation of axonogenesis (qval8.1E-7)', 'GO:0031644:regulation of neurological system process (qval8.38E-7)', 'GO:0006812:cation transport (qval9E-7)', 'GO:0017157:regulation of exocytosis (qval1.09E-6)', 'GO:0023061:signal release (qval1.08E-6)', 'GO:0050773:regulation of dendrite development (qval1.4E-6)', 'GO:0098660:inorganic ion transmembrane transport (qval1.57E-6)', 'GO:0051130:positive regulation of cellular component organization (qval1.67E-6)', 'GO:1903169:regulation of calcium ion transmembrane transport (qval1.66E-6)', 'GO:0046928:regulation of neurotransmitter secretion (qval1.73E-6)', 'GO:0006836:neurotransmitter transport (qval1.93E-6)', 'GO:0032940:secretion by cell (qval1.99E-6)', 'GO:0046903:secretion (qval2.15E-6)', 'GO:0017158:regulation of calcium ion-dependent exocytosis (qval2.17E-6)', 'GO:0031345:negative regulation of cell projection organization (qval2.55E-6)', 'GO:1903421:regulation of synaptic vesicle recycling (qval3.39E-6)', 'GO:0045666:positive regulation of neuron differentiation (qval4.11E-6)', 'GO:0072657:protein localization to membrane (qval4.32E-6)', 'GO:0098662:inorganic cation transmembrane transport (qval5.1E-6)', 'GO:1903305:regulation of regulated secretory pathway (qval5.08E-6)', 'GO:1903530:regulation of secretion by cell (qval6.44E-6)', 'GO:0050801:ion homeostasis (qval7.02E-6)', 'GO:0086010:membrane depolarization during action potential (qval7.52E-6)', 'GO:1902803:regulation of synaptic vesicle transport (qval7.84E-6)', 'GO:0016079:synaptic vesicle exocytosis (qval8.83E-6)', 'GO:0098962:regulation of postsynaptic neurotransmitter receptor activity (qval9.66E-6)', 'GO:0044093:positive regulation of molecular function (qval1.08E-5)', 'GO:0031346:positive regulation of cell projection organization (qval1.12E-5)', 'GO:0051588:regulation of neurotransmitter transport (qval1.13E-5)', 'GO:0032271:regulation of protein polymerization (qval1.14E-5)', 'GO:0048169:regulation of long-term neuronal synaptic plasticity (qval1.16E-5)', 'GO:0051962:positive regulation of nervous system development (qval1.15E-5)', 'GO:0051493:regulation of cytoskeleton organization (qval1.27E-5)', 'GO:0010771:negative regulation of cell morphogenesis involved in differentiation (qval1.35E-5)', 'GO:0051050:positive regulation of transport (qval1.59E-5)', 'GO:0140029:exocytic process (qval1.68E-5)', 'GO:0008104:protein localization (qval1.71E-5)', 'GO:0098815:modulation of excitatory postsynaptic potential (qval1.74E-5)', 'GO:2000026:regulation of multicellular organismal development (qval1.91E-5)', 'GO:0099173:postsynapse organization (qval2E-5)', 'GO:2000310:regulation of NMDA receptor activity (qval2.02E-5)', 'GO:0055082:cellular chemical homeostasis (qval2.14E-5)', 'GO:1990778:protein localization to cell periphery (qval2.17E-5)', 'GO:2000300:regulation of synaptic vesicle exocytosis (qval2.24E-5)', 'GO:0010976:positive regulation of neuron projection development (qval2.35E-5)', 'GO:0006811:ion transport (qval2.37E-5)', 'GO:0050769:positive regulation of neurogenesis (qval2.54E-5)', 'GO:0010977:negative regulation of neuron projection development (qval2.6E-5)', 'GO:0120036:plasma membrane bounded cell projection organization (qval2.59E-5)', 'GO:0050793:regulation of developmental process (qval2.58E-5)', 'GO:0007214:gamma-aminobutyric acid signaling pathway (qval2.64E-5)', 'GO:0033036:macromolecule localization (qval2.8E-5)', 'GO:0045055:regulated exocytosis (qval2.96E-5)', 'GO:0022603:regulation of anatomical structure morphogenesis (qval3.07E-5)', 'GO:0098655:cation transmembrane transport (qval3.06E-5)', 'GO:1901019:regulation of calcium ion transmembrane transporter activity (qval3.37E-5)', 'GO:0030003:cellular cation homeostasis (qval3.38E-5)', 'GO:0097479:synaptic vesicle localization (qval3.59E-5)', 'GO:0007411:axon guidance (qval3.71E-5)', 'GO:0030534:adult behavior (qval3.92E-5)', 'GO:0097485:neuron projection guidance (qval4.36E-5)', 'GO:0070588:calcium ion transmembrane transport (qval4.49E-5)', 'GO:0043254:regulation of protein complex assembly (qval4.59E-5)', 'GO:0051924:regulation of calcium ion transport (qval4.78E-5)', 'GO:0019725:cellular homeostasis (qval4.89E-5)', 'GO:0048878:chemical homeostasis (qval5.1E-5)', 'GO:0051046:regulation of secretion (qval5.12E-5)', 'GO:0048731:system development (qval5.19E-5)', 'GO:1902903:regulation of supramolecular fiber organization (qval5.82E-5)', 'GO:0006873:cellular ion homeostasis (qval5.97E-5)', 'GO:0086001:cardiac muscle cell action potential (qval5.95E-5)', 'GO:0023056:positive regulation of signaling (qval6.66E-5)', 'GO:0007010:cytoskeleton organization (qval7.09E-5)', 'GO:0030833:regulation of actin filament polymerization (qval7.64E-5)', 'GO:0017156:calcium ion regulated exocytosis (qval7.65E-5)', 'GO:0006887:exocytosis (qval7.63E-5)', 'GO:0035640:exploration behavior (qval7.66E-5)', 'GO:0031503:protein-containing complex localization (qval7.87E-5)', 'GO:0051648:vesicle localization (qval7.82E-5)', 'GO:2000311:regulation of AMPA receptor activity (qval8E-5)', 'GO:0009653:anatomical structure morphogenesis (qval8.73E-5)', 'GO:0086012:membrane depolarization during cardiac muscle cell action potential (qval8.74E-5)', 'GO:0008064:regulation of actin polymerization or depolymerization (qval8.85E-5)', 'GO:0097120:receptor localization to synapse (qval9.07E-5)', 'GO:0110053:regulation of actin filament organization (qval1.08E-4)', 'GO:0007409:axonogenesis (qval1.14E-4)', 'GO:0030832:regulation of actin filament length (qval1.14E-4)', 'GO:0010720:positive regulation of cell development (qval1.17E-4)', 'GO:0051899:membrane depolarization (qval1.38E-4)', 'GO:0016192:vesicle-mediated transport (qval1.43E-4)', 'GO:0043524:negative regulation of neuron apoptotic process (qval1.46E-4)', 'GO:0035637:multicellular organismal signaling (qval1.46E-4)', 'GO:0060359:response to ammonium ion (qval1.45E-4)', 'GO:0034220:ion transmembrane transport (qval1.62E-4)', 'GO:0010647:positive regulation of cell communication (qval1.64E-4)', 'GO:0048522:positive regulation of cellular process (qval1.65E-4)', 'GO:0099563:modification of synaptic structure (qval1.8E-4)', 'GO:0016310:phosphorylation (qval1.87E-4)', 'GO:0086002:cardiac muscle cell action potential involved in contraction (qval1.9E-4)', 'GO:0045665:negative regulation of neuron differentiation (qval1.9E-4)', 'GO:0031646:positive regulation of neurological system process (qval1.89E-4)', 'GO:0007215:glutamate receptor signaling pathway (qval1.92E-4)', 'GO:0048814:regulation of dendrite morphogenesis (qval2.36E-4)', 'GO:0034613:cellular protein localization (qval2.36E-4)', 'GO:0033555:multicellular organismal response to stress (qval2.58E-4)', 'GO:0055080:cation homeostasis (qval2.74E-4)', 'GO:0002027:regulation of heart rate (qval2.78E-4)', 'GO:0006874:cellular calcium ion homeostasis (qval3.13E-4)', 'GO:0070727:cellular macromolecule localization (qval3.18E-4)', 'GO:0006875:cellular metal ion homeostasis (qval3.31E-4)', 'GO:0046958:nonassociative learning (qval3.31E-4)', 'GO:0018105:peptidyl-serine phosphorylation (qval3.32E-4)', 'GO:0044089:positive regulation of cellular component biogenesis (qval3.41E-4)', 'GO:0051650:establishment of vesicle localization (qval3.43E-4)', 'GO:0030100:regulation of endocytosis (qval3.46E-4)', 'GO:0032502:developmental process (qval3.46E-4)', 'GO:0099171:presynaptic modulation of chemical synaptic transmission (qval3.63E-4)', 'GO:0035235:ionotropic glutamate receptor signaling pathway (qval3.61E-4)', 'GO:0051961:negative regulation of nervous system development (qval3.65E-4)', 'GO:0072503:cellular divalent inorganic cation homeostasis (qval3.71E-4)', 'GO:0051705:multi-organism behavior (qval3.74E-4)', 'GO:0051963:regulation of synapse assembly (qval3.8E-4)', 'GO:0098771:inorganic ion homeostasis (qval4.03E-4)', 'GO:0018209:peptidyl-serine modification (qval4.02E-4)', 'GO:0048489:synaptic vesicle transport (qval4.33E-4)', 'GO:0097480:establishment of synaptic vesicle localization (qval4.31E-4)', 'GO:1900242:regulation of synaptic vesicle endocytosis (qval4.52E-4)', 'GO:0032880:regulation of protein localization (qval4.68E-4)', 'GO:0051966:regulation of synaptic transmission, glutamatergic (qval4.8E-4)', 'GO:0043523:regulation of neuron apoptotic process (qval4.89E-4)', 'GO:0051056:regulation of small GTPase mediated signal transduction (qval4.87E-4)', 'GO:0032386:regulation of intracellular transport (qval5.08E-4)', 'GO:0046907:intracellular transport (qval5.1E-4)', 'GO:0043270:positive regulation of ion transport (qval5.09E-4)', 'GO:0007269:neurotransmitter secretion (qval5.07E-4)', 'GO:0060998:regulation of dendritic spine development (qval5.34E-4)', 'GO:0042592:homeostatic process (qval5.41E-4)', 'GO:0032956:regulation of actin cytoskeleton organization (qval5.43E-4)', 'GO:0055074:calcium ion homeostasis (qval5.7E-4)', 'GO:1905475:regulation of protein localization to membrane (qval6.16E-4)', 'GO:1904064:positive regulation of cation transmembrane transport (qval6.16E-4)', 'GO:0051703:intraspecies interaction between organisms (qval6.15E-4)', 'GO:0035176:social behavior (qval6.12E-4)', 'GO:0043113:receptor clustering (qval6.1E-4)', 'GO:0032970:regulation of actin filament-based process (qval6.23E-4)', 'GO:0051345:positive regulation of hydrolase activity (qval6.38E-4)', 'GO:0009636:response to toxic substance (qval7.22E-4)', 'GO:0055065:metal ion homeostasis (qval7.68E-4)', 'GO:0010721:negative regulation of cell development (qval8.01E-4)', 'GO:0032535:regulation of cellular component size (qval8.45E-4)', 'GO:0048488:synaptic vesicle endocytosis (qval8.62E-4)', 'GO:0140238:presynaptic endocytosis (qval8.58E-4)', 'GO:0043085:positive regulation of catalytic activity (qval8.66E-4)', 'GO:0048518:positive regulation of biological process (qval8.85E-4)', 'GO:0006928:movement of cell or subcellular component (qval8.96E-4)', 'GO:0010035:response to inorganic substance (qval8.94E-4)', 'GO:0086091:regulation of heart rate by cardiac conduction (qval9E-4)', 'GO:0006468:protein phosphorylation (qval8.97E-4)', 'GO:0050771:negative regulation of axonogenesis (qval9.27E-4)', 'GO:1904862:inhibitory synapse assembly (qval9.26E-4)', 'GO:0072507:divalent inorganic cation homeostasis (qval9.52E-4)', 'GO:0022607:cellular component assembly (qval9.97E-4)', 'GO:0048869:cellular developmental process (qval9.97E-4)', 'GO:0051129:negative regulation of cellular component organization (qval1.04E-3)', 'GO:0034332:adherens junction organization (qval1.04E-3)', 'GO:0051640:organelle localization (qval1.18E-3)', 'GO:0051656:establishment of organelle localization (qval1.32E-3)', 'GO:0090066:regulation of anatomical structure size (qval1.34E-3)', 'GO:0048172:regulation of short-term neuronal synaptic plasticity (qval1.41E-3)', 'GO:0050768:negative regulation of neurogenesis (qval1.47E-3)', 'GO:0019932:second-messenger-mediated signaling (qval1.62E-3)', 'GO:0060079:excitatory postsynaptic potential (qval1.62E-3)', 'GO:0009987:cellular process (qval1.62E-3)', 'GO:0046578:regulation of Ras protein signal transduction (qval1.69E-3)', 'GO:1902905:positive regulation of supramolecular fiber organization (qval1.77E-3)', 'GO:0071248:cellular response to metal ion (qval1.86E-3)', 'GO:0060292:long-term synaptic depression (qval1.9E-3)', 'GO:0051279:regulation of release of sequestered calcium ion into cytosol (qval1.93E-3)', 'GO:0033043:regulation of organelle organization (qval1.96E-3)', 'GO:0010770:positive regulation of cell morphogenesis involved in differentiation (qval2.01E-3)', 'GO:0034767:positive regulation of ion transmembrane transport (qval2.01E-3)', 'GO:0008038:neuron recognition (qval2.2E-3)', 'GO:0030036:actin cytoskeleton organization (qval2.25E-3)', 'GO:0006996:organelle organization (qval2.28E-3)', 'GO:0003008:system process (qval2.29E-3)', 'GO:0001662:behavioral fear response (qval2.28E-3)', 'GO:0030838:positive regulation of actin filament polymerization (qval2.41E-3)', 'GO:0007165:signal transduction (qval2.45E-3)', 'GO:0007264:small GTPase mediated signal transduction (qval2.56E-3)', 'GO:0008306:associative learning (qval2.59E-3)', 'GO:0050796:regulation of insulin secretion (qval2.75E-3)', 'GO:0050790:regulation of catalytic activity (qval2.85E-3)', 'GO:1904427:positive regulation of calcium ion transmembrane transport (qval3E-3)', 'GO:0032273:positive regulation of protein polymerization (qval3.11E-3)', 'GO:1901215:negative regulation of neuron death (qval3.11E-3)', 'GO:0002209:behavioral defense response (qval3.19E-3)', 'GO:1902683:regulation of receptor localization to synapse (qval3.21E-3)', 'GO:0008016:regulation of heart contraction (qval3.6E-3)', 'GO:0048813:dendrite morphogenesis (qval3.85E-3)', 'GO:0051928:positive regulation of calcium ion transport (qval3.89E-3)', 'GO:0098884:postsynaptic neurotransmitter receptor internalization (qval3.89E-3)', 'GO:0140239:postsynaptic endocytosis (qval3.88E-3)', 'GO:0007626:locomotory behavior (qval3.88E-3)', 'GO:0061387:regulation of extent of cell growth (qval4.19E-3)', 'GO:0072347:response to anesthetic (qval4.38E-3)', 'GO:0061337:cardiac conduction (qval4.36E-3)', 'GO:0019098:reproductive behavior (qval4.35E-3)', 'GO:0099188:postsynaptic cytoskeleton organization (qval4.53E-3)', 'GO:0099010:modification of postsynaptic structure (qval4.52E-3)', 'GO:0099084:postsynaptic specialization organization (qval4.5E-3)', 'GO:0099590:neurotransmitter receptor internalization (qval4.49E-3)', 'GO:0098974:postsynaptic actin cytoskeleton organization (qval4.47E-3)', 'GO:0010522:regulation of calcium ion transport into cytosol (qval4.71E-3)', 'GO:0051489:regulation of filopodium assembly (qval5.02E-3)', 'GO:0042596:fear response (qval5E-3)', 'GO:0045597:positive regulation of cell differentiation (qval5.14E-3)', 'GO:0051495:positive regulation of cytoskeleton organization (qval5.68E-3)', 'GO:0106027:neuron projection organization (qval5.83E-3)', 'GO:0019722:calcium-mediated signaling (qval6E-3)', 'GO:0098657:import into cell (qval6.11E-3)', 'GO:0006793:phosphorus metabolic process (qval6.3E-3)', 'GO:0009410:response to xenobiotic stimulus (qval6.75E-3)', 'GO:0006796:phosphate-containing compound metabolic process (qval6.79E-3)', 'GO:0098989:NMDA selective glutamate receptor signaling pathway (qval6.79E-3)', 'GO:0048519:negative regulation of biological process (qval6.88E-3)', 'GO:0051480:regulation of cytosolic calcium ion concentration (qval7.04E-3)', 'GO:0042493:response to drug (qval7.29E-3)', 'GO:0097061:dendritic spine organization (qval7.26E-3)', 'GO:0035249:synaptic transmission, glutamatergic (qval7.24E-3)', 'GO:0010038:response to metal ion (qval7.27E-3)', 'GO:0018107:peptidyl-threonine phosphorylation (qval7.4E-3)', 'GO:0071241:cellular response to inorganic substance (qval7.57E-3)', 'GO:0051282:regulation of sequestering of calcium ion (qval7.87E-3)', 'GO:0006688:glycosphingolipid biosynthetic process (qval7.86E-3)', 'GO:0001919:regulation of receptor recycling (qval7.84E-3)', 'GO:0031290:retinal ganglion cell axon guidance (qval8.09E-3)', 'GO:0030029:actin filament-based process (qval8.45E-3)', 'GO:1901385:regulation of voltage-gated calcium channel activity (qval8.44E-3)', 'GO:0051968:positive regulation of synaptic transmission, glutamatergic (qval8.42E-3)', 'GO:0046883:regulation of hormone secretion (qval8.62E-3)', 'GO:1901214:regulation of neuron death (qval9.66E-3)', 'GO:0099628:neurotransmitter receptor diffusion trapping (qval9.73E-3)', 'GO:0098885:modification of postsynaptic actin cytoskeleton (qval9.7E-3)', 'GO:0098970:postsynaptic neurotransmitter receptor diffusion trapping (qval9.67E-3)', 'GO:0098953:receptor diffusion trapping (qval9.64E-3)', 'GO:0048671:negative regulation of collateral sprouting (qval9.61E-3)', 'GO:1901021:positive regulation of calcium ion transmembrane transporter activity (qval9.79E-3)', 'GO:0099150:regulation of postsynaptic specialization assembly (qval1.05E-2)', 'GO:1905874:regulation of postsynaptic density organization (qval1.05E-2)', 'GO:0043278:response to morphine (qval1.05E-2)', 'GO:0070571:negative regulation of neuron projection regeneration (qval1.04E-2)', 'GO:0150052:regulation of postsynapse assembly (qval1.04E-2)', 'GO:0051932:synaptic transmission, GABAergic (qval1.04E-2)', 'GO:0007635:chemosensory behavior (qval1.03E-2)', 'GO:0090276:regulation of peptide hormone secretion (qval1.05E-2)', 'GO:0050877:nervous system process (qval1.09E-2)', 'GO:0061001:regulation of dendritic spine morphogenesis (qval1.09E-2)', 'GO:0051240:positive regulation of multicellular organismal process (qval1.12E-2)', 'GO:0048041:focal adhesion assembly (qval1.13E-2)', 'GO:0007045:cell-substrate adherens junction assembly (qval1.13E-2)', 'GO:0007155:cell adhesion (qval1.15E-2)', 'GO:0034764:positive regulation of transmembrane transport (qval1.18E-2)', 'GO:0060402:calcium ion transport into cytosol (qval1.18E-2)', 'GO:0015672:monovalent inorganic cation transport (qval1.2E-2)', 'GO:0051336:regulation of hydrolase activity (qval1.22E-2)', 'GO:0034333:adherens junction assembly (qval1.29E-2)', 'GO:0007015:actin filament organization (qval1.3E-2)', 'GO:0016082:synaptic vesicle priming (qval1.31E-2)', 'GO:0014072:response to isoquinoline alkaloid (qval1.31E-2)', 'GO:0032941:secretion by tissue (qval1.3E-2)', 'GO:0071625:vocalization behavior (qval1.3E-2)', 'GO:1902531:regulation of intracellular signal transduction (qval1.3E-2)', 'GO:0048523:negative regulation of cellular process (qval1.31E-2)', 'GO:0007212:dopamine receptor signaling pathway (qval1.33E-2)', 'GO:0097106:postsynaptic density organization (qval1.36E-2)', 'GO:0097484:dendrite extension (qval1.35E-2)', 'GO:0022038:corpus callosum development (qval1.35E-2)', 'GO:0051223:regulation of protein transport (qval1.36E-2)', 'GO:0022610:biological adhesion (qval1.41E-2)', 'GO:1901843:positive regulation of high voltage-gated calcium channel activity (qval1.41E-2)', 'GO:0006897:endocytosis (qval1.43E-2)', 'GO:1903522:regulation of blood circulation (qval1.47E-2)', 'GO:2000649:regulation of sodium ion transmembrane transporter activity (qval1.52E-2)', 'GO:0098609:cell-cell adhesion (qval1.54E-2)', 'GO:0018210:peptidyl-threonine modification (qval1.65E-2)', 'GO:0006464:cellular protein modification process (qval1.84E-2)', 'GO:0036211:protein modification process (qval1.84E-2)', 'GO:0070201:regulation of establishment of protein localization (qval1.87E-2)', 'GO:1903539:protein localization to postsynaptic membrane (qval1.87E-2)', 'GO:0016081:synaptic vesicle docking (qval1.9E-2)', 'GO:0050919:negative chemotaxis (qval1.92E-2)', 'GO:0051094:positive regulation of developmental process (qval2.1E-2)', 'GO:0097435:supramolecular fiber organization (qval2.18E-2)', 'GO:0007528:neuromuscular junction development (qval2.2E-2)', 'GO:0090087:regulation of peptide transport (qval2.23E-2)', 'GO:0032886:regulation of microtubule-based process (qval2.28E-2)', 'GO:0008344:adult locomotory behavior (qval2.38E-2)', 'GO:0030004:cellular monovalent inorganic cation homeostasis (qval2.37E-2)', 'GO:0007156:homophilic cell adhesion via plasma membrane adhesion molecules (qval2.37E-2)', 'GO:0060999:positive regulation of dendritic spine development (qval2.39E-2)', 'GO:0031334:positive regulation of protein complex assembly (qval2.45E-2)', 'GO:0072659:protein localization to plasma membrane (qval2.47E-2)', 'GO:0003254:regulation of membrane depolarization (qval2.48E-2)', 'GO:0060384:innervation (qval2.49E-2)', 'GO:0061178:regulation of insulin secretion involved in cellular response to glucose stimulus (qval2.55E-2)', 'GO:0071242:cellular response to ammonium ion (qval2.55E-2)', 'GO:0031339:negative regulation of vesicle fusion (qval2.56E-2)', 'GO:0098880:maintenance of postsynaptic specialization structure (qval2.56E-2)', 'GO:0036473:cell death in response to oxidative stress (qval2.55E-2)', 'GO:1990709:presynaptic active zone organization (qval2.54E-2)', 'GO:0046541:saliva secretion (qval2.54E-2)', 'GO:0099558:maintenance of synapse structure (qval2.53E-2)', 'GO:1901841:regulation of high voltage-gated calcium channel activity (qval2.53E-2)', 'GO:0055085:transmembrane transport (qval2.56E-2)', 'GO:0097581:lamellipodium organization (qval2.75E-2)', 'GO:0032411:positive regulation of transporter activity (qval2.75E-2)', 'GO:0007204:positive regulation of cytosolic calcium ion concentration (qval2.87E-2)', 'GO:2000171:negative regulation of dendrite development (qval2.92E-2)', 'GO:0019228:neuronal action potential (qval2.91E-2)', 'GO:0043087:regulation of GTPase activity (qval3.09E-2)', 'GO:0060401:cytosolic calcium ion transport (qval3.29E-2)', 'GO:0043266:regulation of potassium ion transport (qval3.34E-2)', 'GO:0090128:regulation of synapse maturation (qval3.36E-2)', 'GO:0099151:regulation of postsynaptic density assembly (qval3.35E-2)', 'GO:1903423:positive regulation of synaptic vesicle recycling (qval3.35E-2)', 'GO:0010817:regulation of hormone levels (qval3.44E-2)', 'GO:0048278:vesicle docking (qval3.52E-2)', 'GO:0061003:positive regulation of dendritic spine morphogenesis (qval3.59E-2)', 'GO:1902473:regulation of protein localization to synapse (qval3.58E-2)', 'GO:0048670:regulation of collateral sprouting (qval3.57E-2)']</t>
        </is>
      </c>
      <c r="V43" s="3">
        <f>hyperlink("https://spiral.technion.ac.il/results/MTAwMDA3Ng==/42/GOResultsFUNCTION","link")</f>
        <v/>
      </c>
      <c r="W43" t="inlineStr">
        <is>
          <t>['GO:0005515:protein binding (qval1.37E-15)', 'GO:0035254:glutamate receptor binding (qval3.84E-10)', 'GO:0019904:protein domain specific binding (qval8.24E-9)', 'GO:0098918:structural constituent of synapse (qval1.95E-8)', 'GO:0005216:ion channel activity (qval1.87E-8)', 'GO:0015085:calcium ion transmembrane transporter activity (qval2.4E-8)', 'GO:0022838:substrate-specific channel activity (qval2.81E-8)', 'GO:0046873:metal ion transmembrane transporter activity (qval4.51E-8)', 'GO:0022890:inorganic cation transmembrane transporter activity (qval4.04E-8)', 'GO:0005261:cation channel activity (qval4.08E-8)', 'GO:0005262:calcium channel activity (qval4.12E-8)', 'GO:0019900:kinase binding (qval6.5E-8)', 'GO:0015267:channel activity (qval6.87E-8)', 'GO:0022803:passive transmembrane transporter activity (qval6.38E-8)', 'GO:0000149:SNARE binding (qval1.78E-7)', 'GO:0022836:gated channel activity (qval1.92E-7)', 'GO:0019901:protein kinase binding (qval2.6E-7)', 'GO:0022839:ion gated channel activity (qval2.57E-7)', 'GO:0019899:enzyme binding (qval2.54E-7)', 'GO:0008324:cation transmembrane transporter activity (qval3.76E-7)', 'GO:0015318:inorganic molecular entity transmembrane transporter activity (qval3.63E-6)', 'GO:0016247:channel regulator activity (qval4.63E-6)', 'GO:0008022:protein C-terminus binding (qval4.75E-6)', 'GO:0019905:syntaxin binding (qval1.57E-5)', 'GO:0008092:cytoskeletal protein binding (qval2.37E-5)', 'GO:0030165:PDZ domain binding (qval2.43E-5)', 'GO:0015075:ion transmembrane transporter activity (qval2.64E-5)', 'GO:0098772:molecular function regulator (qval2.6E-5)', 'GO:0005244:voltage-gated ion channel activity (qval2.84E-5)', 'GO:0022832:voltage-gated channel activity (qval2.75E-5)', 'GO:0099106:ion channel regulator activity (qval3.88E-5)', 'GO:0004683:calmodulin-dependent protein kinase activity (qval6.16E-5)', 'GO:0005516:calmodulin binding (qval1.03E-4)', 'GO:0099186:structural constituent of postsynapse (qval1.3E-4)', 'GO:0060589:nucleoside-triphosphatase regulator activity (qval1.39E-4)', 'GO:0022857:transmembrane transporter activity (qval1.49E-4)', 'GO:0099529:neurotransmitter receptor activity involved in regulation of postsynaptic membrane potential (qval1.54E-4)', 'GO:0098960:postsynaptic neurotransmitter receptor activity (qval2.19E-4)', 'GO:0044325:ion channel binding (qval2.23E-4)', 'GO:0005488:binding (qval2.47E-4)', 'GO:0005246:calcium channel regulator activity (qval2.7E-4)', 'GO:0022843:voltage-gated cation channel activity (qval2.83E-4)', 'GO:0035255:ionotropic glutamate receptor binding (qval3.27E-4)', 'GO:0016773:phosphotransferase activity, alcohol group as acceptor (qval5.02E-4)', 'GO:0044877:protein-containing complex binding (qval5.32E-4)', 'GO:1904315:transmitter-gated ion channel activity involved in regulation of postsynaptic membrane potential (qval5.43E-4)', 'GO:0004672:protein kinase activity (qval6.04E-4)', 'GO:0005096:GTPase activator activity (qval6.58E-4)', 'GO:0030695:GTPase regulator activity (qval6.81E-4)', 'GO:0004674:protein serine/threonine kinase activity (qval9.1E-4)', 'GO:0030594:neurotransmitter receptor activity (qval9.29E-4)', 'GO:0017075:syntaxin-1 binding (qval1.05E-3)', 'GO:0005230:extracellular ligand-gated ion channel activity (qval1.13E-3)', 'GO:0022835:transmitter-gated channel activity (qval1.11E-3)', 'GO:0022824:transmitter-gated ion channel activity (qval1.09E-3)', 'GO:0016301:kinase activity (qval1.28E-3)', 'GO:0005215:transporter activity (qval1.28E-3)', 'GO:0005234:extracellularly glutamate-gated ion channel activity (qval1.32E-3)', 'GO:0004970:ionotropic glutamate receptor activity (qval1.3E-3)', 'GO:0043168:anion binding (qval1.79E-3)', 'GO:0051020:GTPase binding (qval2.03E-3)', 'GO:0003779:actin binding (qval2.4E-3)', 'GO:0005509:calcium ion binding (qval3.02E-3)', 'GO:0030507:spectrin binding (qval3.92E-3)', 'GO:0015276:ligand-gated ion channel activity (qval5.19E-3)', 'GO:0099181:structural constituent of presynapse (qval5.13E-3)', 'GO:0030235:nitric-oxide synthase regulator activity (qval5.05E-3)', 'GO:0017124:SH3 domain binding (qval5.41E-3)', 'GO:0022834:ligand-gated channel activity (qval5.8E-3)', 'GO:0005245:voltage-gated calcium channel activity (qval7.65E-3)', 'GO:0008179:adenylate cyclase binding (qval8.04E-3)', 'GO:0098919:structural constituent of postsynaptic density (qval8.24E-3)', 'GO:0008066:glutamate receptor activity (qval8.24E-3)', 'GO:0031800:type 3 metabotropic glutamate receptor binding (qval8.61E-3)', 'GO:0004971:AMPA glutamate receptor activity (qval8.49E-3)', 'GO:0098879:structural constituent of postsynaptic specialization (qval1.27E-2)', 'GO:0008331:high voltage-gated calcium channel activity (qval1.25E-2)', 'GO:0005085:guanyl-nucleotide exchange factor activity (qval1.24E-2)', 'GO:0008047:enzyme activator activity (qval1.53E-2)', 'GO:0015077:monovalent inorganic cation transmembrane transporter activity (qval1.73E-2)', 'GO:0015279:store-operated calcium channel activity (qval1.82E-2)', 'GO:0048495:Roundabout binding (qval1.8E-2)', 'GO:0086006:voltage-gated sodium channel activity involved in cardiac muscle cell action potential (qval1.87E-2)', 'GO:0086007:voltage-gated calcium channel activity involved in cardiac muscle cell action potential (qval1.85E-2)', 'GO:0022849:glutamate-gated calcium ion channel activity (qval1.83E-2)', 'GO:0050998:nitric-oxide synthase binding (qval2.11E-2)', 'GO:0043274:phospholipase binding (qval2.09E-2)', 'GO:0019829:cation-transporting ATPase activity (qval2.19E-2)', 'GO:0042625:ATPase coupled ion transmembrane transporter activity (qval2.16E-2)', 'GO:0022853:active ion transmembrane transporter activity (qval2.14E-2)', 'GO:0099626:voltage-gated calcium channel activity involved in regulation of presynaptic cytosolic calcium levels (qval2.37E-2)', 'GO:0099511:voltage-gated calcium channel activity involved in regulation of cytosolic calcium levels (qval2.34E-2)', 'GO:0099095:ligand-gated anion channel activity (qval2.49E-2)', 'GO:0097110:scaffold protein binding (qval2.88E-2)', 'GO:0060090:molecular adaptor activity (qval2.91E-2)', 'GO:0097367:carbohydrate derivative binding (qval2.94E-2)', 'GO:0016917:GABA receptor activity (qval3.01E-2)', 'GO:0046961:proton-transporting ATPase activity, rotational mechanism (qval2.98E-2)', 'GO:0099507:ligand-gated ion channel activity involved in regulation of presynaptic membrane potential (qval3.06E-2)', 'GO:0016595:glutamate binding (qval3.03E-2)', 'GO:0022851:GABA-gated chloride ion channel activity (qval3E-2)', 'GO:0017076:purine nucleotide binding (qval3.05E-2)', 'GO:0016772:transferase activity, transferring phosphorus-containing groups (qval3.07E-2)', 'GO:0032555:purine ribonucleotide binding (qval3.8E-2)', 'GO:0043167:ion binding (qval4.17E-2)', 'GO:0099604:ligand-gated calcium channel activity (qval4.21E-2)', 'GO:0005248:voltage-gated sodium channel activity (qval4.17E-2)']</t>
        </is>
      </c>
      <c r="X43" s="3">
        <f>hyperlink("https://spiral.technion.ac.il/results/MTAwMDA3Ng==/42/GOResultsCOMPONENT","link")</f>
        <v/>
      </c>
      <c r="Y43" t="inlineStr">
        <is>
          <t>['GO:0044456:synapse part (qval1.3E-64)', 'GO:0097458:neuron part (qval1.33E-62)', 'GO:0045202:synapse (qval4.06E-60)', 'GO:0098978:glutamatergic synapse (qval3.09E-52)', 'GO:0120038:plasma membrane bounded cell projection part (qval1.26E-38)', 'GO:0044463:cell projection part (qval1.05E-38)', 'GO:0043005:neuron projection (qval1.97E-34)', 'GO:0030054:cell junction (qval4.36E-33)', 'GO:0042995:cell projection (qval2.74E-32)', 'GO:0033267:axon part (qval1.19E-30)', 'GO:0099572:postsynaptic specialization (qval1.33E-28)', 'GO:0014069:postsynaptic density (qval2.02E-26)', 'GO:0120025:plasma membrane bounded cell projection (qval2.97E-26)', 'GO:0034703:cation channel complex (qval1.15E-24)', 'GO:0034702:ion channel complex (qval3.66E-24)', 'GO:1902495:transmembrane transporter complex (qval5.66E-24)', 'GO:0097060:synaptic membrane (qval7.43E-24)', 'GO:0098793:presynapse (qval4.11E-23)', 'GO:1990351:transporter complex (qval4.43E-23)', 'GO:0016020:membrane (qval5.48E-23)', 'GO:0005886:plasma membrane (qval2E-20)', 'GO:0030425:dendrite (qval1E-18)', 'GO:0099240:intrinsic component of synaptic membrane (qval2.87E-18)', 'GO:0044459:plasma membrane part (qval3.55E-18)', 'GO:0098794:postsynapse (qval3.59E-17)', 'GO:0099699:integral component of synaptic membrane (qval4.13E-17)', 'GO:0045211:postsynaptic membrane (qval3.58E-16)', 'GO:0098590:plasma membrane region (qval1.12E-15)', 'GO:0060076:excitatory synapse (qval1.35E-15)', 'GO:0098948:intrinsic component of postsynaptic specialization membrane (qval5.19E-15)', 'GO:0008328:ionotropic glutamate receptor complex (qval5.36E-15)', 'GO:0044297:cell body (qval1.75E-14)', 'GO:0098878:neurotransmitter receptor complex (qval6.14E-14)', 'GO:0098936:intrinsic component of postsynaptic membrane (qval7.19E-14)', 'GO:0099060:integral component of postsynaptic specialization membrane (qval1.32E-13)', 'GO:0043025:neuronal cell body (qval1.32E-13)', 'GO:0008021:synaptic vesicle (qval1.97E-13)', 'GO:0098797:plasma membrane protein complex (qval2.35E-13)', 'GO:0044309:neuron spine (qval2.89E-13)', 'GO:0098796:membrane protein complex (qval2.99E-13)', 'GO:0098685:Schaffer collateral - CA1 synapse (qval9.34E-13)', 'GO:0043197:dendritic spine (qval4.47E-12)', 'GO:0099055:integral component of postsynaptic membrane (qval4.91E-12)', 'GO:0030424:axon (qval6.17E-12)', 'GO:0099146:intrinsic component of postsynaptic density membrane (qval8.75E-12)', 'GO:0070382:exocytic vesicle (qval8.56E-12)', 'GO:0098889:intrinsic component of presynaptic membrane (qval1.21E-11)', 'GO:0044306:neuron projection terminus (qval2.97E-11)', 'GO:0099056:integral component of presynaptic membrane (qval6.94E-11)', 'GO:0032279:asymmetric synapse (qval1.14E-10)', 'GO:0030426:growth cone (qval1.51E-10)', 'GO:0098984:neuron to neuron synapse (qval1.8E-10)', 'GO:0044425:membrane part (qval1.92E-10)', 'GO:0120111:neuron projection cytoplasm (qval2.17E-10)', 'GO:0099061:integral component of postsynaptic density membrane (qval2.24E-10)', 'GO:0030427:site of polarized growth (qval3.08E-10)', 'GO:0099501:exocytic vesicle membrane (qval4.61E-10)', 'GO:0030672:synaptic vesicle membrane (qval4.53E-10)', 'GO:0030133:transport vesicle (qval5.71E-10)', 'GO:0032589:neuron projection membrane (qval7.6E-10)', 'GO:0032281:AMPA glutamate receptor complex (qval9.28E-10)', 'GO:0032838:plasma membrane bounded cell projection cytoplasm (qval1.82E-9)', 'GO:0042734:presynaptic membrane (qval4.24E-9)', 'GO:0098982:GABA-ergic synapse (qval4.4E-9)', 'GO:0043198:dendritic shaft (qval7.34E-9)', 'GO:0032590:dendrite membrane (qval7.86E-9)', 'GO:0030658:transport vesicle membrane (qval7.95E-9)', 'GO:0031256:leading edge membrane (qval7.99E-9)', 'GO:0098688:parallel fiber to Purkinje cell synapse (qval8.22E-9)', 'GO:0044444:cytoplasmic part (qval1.05E-8)', 'GO:0099503:secretory vesicle (qval1.18E-8)', 'GO:0043679:axon terminus (qval4.87E-8)', 'GO:0034704:calcium channel complex (qval7E-8)', 'GO:0043204:perikaryon (qval9.35E-8)', 'GO:0098588:bounding membrane of organelle (qval9.68E-8)', 'GO:0043195:terminal bouton (qval9.71E-8)', 'GO:0099568:cytoplasmic region (qval1.05E-7)', 'GO:0031226:intrinsic component of plasma membrane (qval1.35E-7)', 'GO:0032839:dendrite cytoplasm (qval1.83E-7)', 'GO:0097470:ribbon synapse (qval3.7E-7)', 'GO:0030018:Z disc (qval4.06E-7)', 'GO:0005737:cytoplasm (qval7.57E-7)', 'GO:0099092:postsynaptic density, intracellular component (qval8.13E-7)', 'GO:0044464:cell part (qval1.03E-6)', 'GO:0043235:receptor complex (qval1.34E-6)', 'GO:0008076:voltage-gated potassium channel complex (qval3.82E-6)', 'GO:0031410:cytoplasmic vesicle (qval4.22E-6)', 'GO:0098802:plasma membrane receptor complex (qval4.42E-6)', 'GO:0099091:postsynaptic specialization, intracellular component (qval4.98E-6)', 'GO:0097708:intracellular vesicle (qval4.95E-6)', 'GO:0031982:vesicle (qval4.99E-6)', 'GO:0044448:cell cortex part (qval5.63E-6)', 'GO:0098839:postsynaptic density membrane (qval7.22E-6)', 'GO:0099523:presynaptic cytosol (qval8.99E-6)', 'GO:0099634:postsynaptic specialization membrane (qval9.66E-6)', 'GO:1990454:L-type voltage-gated calcium channel complex (qval1.04E-5)', 'GO:0005887:integral component of plasma membrane (qval1.44E-5)', 'GO:0098831:presynaptic active zone cytoplasmic component (qval1.93E-5)', 'GO:0017146:NMDA selective glutamate receptor complex (qval1.96E-5)', 'GO:0034705:potassium channel complex (qval2.14E-5)', 'GO:0031253:cell projection membrane (qval2.22E-5)', 'GO:0099522:region of cytosol (qval5.92E-5)', 'GO:0048786:presynaptic active zone (qval5.86E-5)', 'GO:0098945:intrinsic component of presynaptic active zone membrane (qval7.9E-5)', 'GO:0005856:cytoskeleton (qval8.16E-5)', 'GO:0044433:cytoplasmic vesicle part (qval9.92E-5)', 'GO:0030285:integral component of synaptic vesicle membrane (qval1.37E-4)', 'GO:0099569:presynaptic cytoskeleton (qval1.54E-4)', 'GO:0032591:dendritic spine membrane (qval1.53E-4)', 'GO:0060077:inhibitory synapse (qval1.57E-4)', 'GO:0098805:whole membrane (qval2.01E-4)', 'GO:0099059:integral component of presynaptic active zone membrane (qval2.09E-4)', 'GO:0031594:neuromuscular junction (qval2.23E-4)', 'GO:0030863:cortical cytoskeleton (qval2.21E-4)', 'GO:0098686:hippocampal mossy fiber to CA3 synapse (qval2.32E-4)', 'GO:0099738:cell cortex region (qval2.78E-4)', 'GO:0043083:synaptic cleft (qval2.81E-4)', 'GO:0030659:cytoplasmic vesicle membrane (qval3.07E-4)', 'GO:0044449:contractile fiber part (qval3.55E-4)', 'GO:0043226:organelle (qval3.58E-4)', 'GO:0005891:voltage-gated calcium channel complex (qval3.65E-4)', 'GO:0043194:axon initial segment (qval3.83E-4)', 'GO:0005911:cell-cell junction (qval4.52E-4)', 'GO:0030027:lamellipodium (qval5.56E-4)', 'GO:0046658:anchored component of plasma membrane (qval6.9E-4)', 'GO:0012506:vesicle membrane (qval1.44E-3)', 'GO:0045121:membrane raft (qval1.57E-3)', 'GO:0098857:membrane microdomain (qval1.63E-3)', 'GO:0031090:organelle membrane (qval2.04E-3)', 'GO:0099544:perisynaptic space (qval2.1E-3)', 'GO:0044308:axonal spine (qval2.08E-3)', 'GO:0005794:Golgi apparatus (qval2.18E-3)', 'GO:0032809:neuronal cell body membrane (qval2.22E-3)', 'GO:0098563:intrinsic component of synaptic vesicle membrane (qval2.43E-3)', 'GO:0001518:voltage-gated sodium channel complex (qval2.5E-3)', 'GO:0098589:membrane region (qval2.53E-3)', 'GO:0031224:intrinsic component of membrane (qval2.54E-3)', 'GO:0031209:SCAR complex (qval2.99E-3)', 'GO:0099571:postsynaptic cytoskeleton (qval3.27E-3)', 'GO:0033268:node of Ranvier (qval3.24E-3)', 'GO:0044298:cell body membrane (qval3.54E-3)', 'GO:0098684:photoreceptor ribbon synapse (qval4.45E-3)', 'GO:1904115:axon cytoplasm (qval4.65E-3)', 'GO:0005955:calcineurin complex (qval4.62E-3)', 'GO:0099513:polymeric cytoskeletal fiber (qval5.79E-3)', 'GO:0099080:supramolecular complex (qval6.09E-3)', 'GO:0099081:supramolecular polymer (qval6.05E-3)', 'GO:0099512:supramolecular fiber (qval6.01E-3)', 'GO:1902710:GABA receptor complex (qval6.67E-3)', 'GO:0043209:myelin sheath (qval7.02E-3)', 'GO:0015629:actin cytoskeleton (qval7.84E-3)', 'GO:0014704:intercalated disc (qval7.84E-3)', 'GO:0030315:T-tubule (qval1.1E-2)', 'GO:0044424:intracellular part (qval1.16E-2)']</t>
        </is>
      </c>
    </row>
    <row r="44">
      <c r="A44" s="1" t="n">
        <v>43</v>
      </c>
      <c r="B44" t="n">
        <v>18351</v>
      </c>
      <c r="C44" t="n">
        <v>5043</v>
      </c>
      <c r="D44" t="n">
        <v>89</v>
      </c>
      <c r="E44" t="n">
        <v>7832</v>
      </c>
      <c r="F44" t="n">
        <v>545</v>
      </c>
      <c r="G44" t="n">
        <v>2313</v>
      </c>
      <c r="H44" t="n">
        <v>33</v>
      </c>
      <c r="I44" t="n">
        <v>122</v>
      </c>
      <c r="J44" s="2" t="n">
        <v>-1243</v>
      </c>
      <c r="K44" t="n">
        <v>0.466</v>
      </c>
      <c r="L44" t="inlineStr">
        <is>
          <t>1110051M20Rik,2210016F16Rik,2310022B05Rik,2310061I04Rik,4933434E20Rik,5730455P16Rik,6330409D20Rik,Aamdc,Aars,Abat,Abcd3,Abcf3,Abhd3,Abhd4,Acat1,Ache,Acly,Aco2,Acsbg1,Acsf3,Acyp2,Adam1a,Adgrg1,Adprm,Aff4,Afg1l,Agpat5,Agt,Ahsa1,Akap9,Aldh2,Aldh9a1,Aldoc,Alkbh7,Ampd3,Amy1,Ank1,Ankrd24,Ankrd34b,Ankrd55,Ap1b1,Aph1a,Araf,Arcn1,Arl2,Arl3,Arxes1,As3mt,Ash2l,Aspscr1,Asrgl1,Atp5b,Atp5j,Atp5k,Atp5l,Atp5o,Auh,B3galt5,B630019K06Rik,BC035947,Babam1,Bach1,Baz2b,Bbox1,Bcan,Bcap31,Bcat1,Bhlhe41,Bola1,Bsg,Btbd11,C1qbp,Cacfd1,Cacybp,Cand1,Canx,Capn2,Capn7,Ccdc160,Ccdc82,Cct2,Cd38,Cd81,Cda,Cdc42ep4,Cdkal1,Cend1,Cept1,Cfl2,Chchd1,Chchd10,Chchd7,Chd6,Chic1,Chordc1,Chrm2,Ciao1,Clasp2,Clcn5,Cln5,Clptm1,Clta,Cltb,Cmc1,Commd9,Copa,Coprs,Cops2,Cops4,Cops9,Cox16,Cox17,Cox5b,Cox7a1,Cox7a2l,Cpt2,Crebl2,Cstf2,Ctsl,Cyb5d1,Cyc1,Cygb,Cyhr1,D8Ertd738e,Dcxr,Ddhd1,Ddt,Ddx24,Ddx3y,Dhrs13,Dhtkd1,Disp2,Dmac2l,Dnajb9,Dnajc12,Dnajc4,Dpf2,Dpysl3,Dst,Dusp26,Dzip1,Ece2,Echdc1,Eci2,Edf1,Eef1d,Eef1g,Efcab2,Efr3b,Eif2s2,Eif3f,Eif3g,Eif3k,Emb,Eml3,Enah,Endod1,Endog,Enpp5,Entpd3,Ep400,Epb41l3,Ephb1,Eprs,Ermard,Etfa,Etfb,Etnk1,Etnppl,Evpl,Exosc5,Fabp5,Fads2,Fam131c,Fam189a2,Fam210a,Farsb,Fastkd1,Fastkd2,Fbxo30,Fbxo44,Fchsd2,Fgf1,Fh1,Fis1,Fitm2,Fkbp4,Flii,Fnta,Frmd4a,Fundc1,Fundc2,Fxr1,Fxr2,Fzd9,Gabarapl2,Galnt1,Gart,Gas2,Gas6,Gask1a,Gclc,Gdap1,Gdpd1,Gemin7,Gfer,Ggact,Glrx5,Gm19345,Gna13,Gnas,Grb10,Grsf1,Gstm5,Gusb,H2afy,Haghl,Hdhd2,Hibch,Hif1a,Hmbox1,Hmox2,Hnrnpk,Hpf1,Hsd17b12,Hsd17b4,Hsp90aa1,Hspa9,Hspd1,Idnk,Idua,Ift27,Inpp5f,Insig2,Isca2,Ist1,Itch,Itgb3bp,Kank4,Kansl3,Kbtbd3,Kcnh2,Kcnip1,Kctd9,Kif13a,Kif21a,Klc4,Klhdc2,Klhl11,Klhl20,Kmt2c,Kndc1,Kyat1,Lamtor2,Leng1,Lgals8,Lhfpl3,Limk2,Lin52,Lman2,Lmf2,Lrig1,Lrrc75b,Lrrc8a,M6pr,Macf1,Mapre3,Mccc1,Meis3,Mettl14,Mff,Mfn1,Mfsd6,Mid1ip1,Miga2,Minar1,Mnat1,Mob4,Mocs1,Mocs2,Mpdu1,Mpp6,Mrrf,Mrs2,Mt2,Mt3,Mtfr1,Mthfd2,Mtmr7,Mtss1,Naa38,Naca,Nacad,Nap1l5,Naxe,Ncmap,Ndrg2,Ndufa13,Ndufa2,Ndufa8,Ndufab1,Ndufb10,Ndufb5,Ndufb7,Ndufb8,Ndufc2,Ndufs2,Ndufs7,Ndufv2,Ndufv3,Nedd8,Nemf,Nfatc2,Nipsnap2,Nkrf,Nol7,Npc2,Npepps,Nphp3,Nrip2,Nrsn2,Nsg1,Ntsr2,Nudcd1,Nudt7,Nup93,Nus1,Nxpe3,Nxt2,Oaz1,Oaz2,Ogdh,Optn,Orai1,Osbpl9,Ost4,P2rx5,P4hb,Pacc1,Pafah1b2,Paip2,Paqr8,Pard3,Pcbd2,Pcbp2,Pcbp4,Pcdh11x,Pcdhgc4,Pcolce2,Pcsk1n,Pcyt2,Pdxdc1,Pdxk,Pgd,Phka1,Pigc,Pigq,Pigs,Pigv,Pin4,Pla2g7,Plcd4,Pld6,Plekha6,Plod1,Pmf1,Podxl2,Ppfia4,Ppp1r3f,Prdx3,Prepl,Prkaa1,Prmt9,Prpsap1,Prxl2c,Psmb4,Psmc6,Psmd12,Ptch1,Ptdss2,Ptpa,Ptpn11,Pttg1,Pygb,Rab14,Rab33b,Rab4a,Rap1gap,Rasgrp2,Rbm4b,Rcan2,Rcan3,Rdx,Rec8,Ret,Rfk,Rif1,Ring1,Rit2,Rlim,Rnd2,Rnf227,Rnf4,Romo1,Rufy3,Sall2,Sap30l,Sars,Sash1,Scd2,Sdha,Sdr39u1,Sdsl,Sec11c,Sec24b,Sec62,Selenoi,Selenom,Selenot,Sem1,Sf3b6,Sfxn4,Sfxn5,Sik3,Skp1a,Slc25a17,Slc25a25,Slc25a39,Slc33a1,Slc38a1,Slc39a12,Slc39a13,Slc4a4,Slc6a11,Slc6a9,Slc8a3,Slc9a3r2,Slirp,Smad9,Smc1a,Smdt1,Smim17,Sms,Smyd4,Snx1,Snx17,Snx19,Snx27,Snx8,Sod1,Soga1,Sos1,Sparc,Srpr,Ssr4,Stip1,Stmn3,Stub1,Suclg1,Supt16,Sv2a,Tagap1,Tasp1,Tbc1d4,Tbcd,Tbkbp1,Tcp11l1,Tfg,Timp4,Tkt,Tlk2,Tm9sf3,Tmbim4,Tmbim6,Tmco1,Tmem106b,Tmem106c,Tmem117,Tmem127,Tmem147,Tmem192,Tmem229a,Tmem229b,Tmem246,Tmem255a,Tmem47,Tmem53,Tmem59,Tmem8,Tmx2,Tnk2,Tnrc6a,Tom1,Tpmt,Tppp3,Trabd,Trappc3,Trappc4,Trdmt1,Trnt1,Tsc22d3,Tsn,Tspan3,Ttbk2,Ttc39a,Ttll5,Tuft1,Txn1,Txnrd1,Ubc,Ube2z,Ubqln1,Ubr4,Ubxn2a,Ubxn4,Ubxn7,Ufsp1,Uhmk1,Unc119,Uqcc1,Uqcr10,Uqcrb,Uqcrc1,Uqcrc2,Usp8,Usp9x,Vasp,Vat1l,Vezf1,Vwa8,Wasf3,Wsb1,Ywhaq,Zcchc17,Zfhx3,Zfhx4,Zfp109,Zfp512,Zfp516,Zfp740,Zfp768,Zfp788,Zfp869,Zmym4,Zscan26</t>
        </is>
      </c>
      <c r="M44" t="inlineStr">
        <is>
          <t>[(6, 26), (6, 28), (6, 33), (6, 37), (6, 48), (6, 78), (9, 26), (9, 28), (9, 33), (9, 37), (9, 48), (9, 78), (10, 26), (10, 28), (10, 33), (10, 37), (10, 48), (10, 78), (21, 26), (21, 28), (21, 33), (21, 37), (21, 48), (21, 78), (25, 26), (25, 33), (25, 37), (25, 48), (25, 78), (30, 26), (30, 28), (30, 33), (30, 37), (30, 48), (30, 78), (38, 26), (38, 28), (38, 33), (38, 37), (38, 48), (38, 78), (39, 26), (39, 33), (39, 37), (39, 48), (39, 78), (40, 26), (40, 28), (40, 33), (40, 37), (40, 48), (40, 78), (42, 26), (43, 26), (43, 33), (43, 37), (43, 48), (43, 78), (46, 26), (46, 33), (46, 37), (46, 48), (46, 78), (51, 26), (51, 33), (51, 48), (52, 26), (52, 33), (52, 48), (52, 78), (57, 26), (57, 28), (57, 33), (57, 37), (57, 48), (57, 78), (58, 26), (58, 28), (58, 33), (58, 37), (58, 48), (58, 78), (62, 26), (62, 28), (62, 33), (62, 37), (62, 48), (62, 78), (63, 26), (68, 26), (68, 48), (69, 26), (69, 28), (69, 33), (69, 37), (69, 48), (69, 78), (73, 26), (73, 33), (76, 26), (76, 33), (76, 48), (77, 26), (80, 26), (80, 28), (80, 33), (80, 37), (80, 48), (80, 78), (81, 26), (82, 26), (82, 28), (82, 33), (82, 37), (82, 48), (82, 78), (86, 26), (86, 28), (86, 33), (86, 37), (86, 48), (86, 78)]</t>
        </is>
      </c>
      <c r="N44" t="n">
        <v>4014</v>
      </c>
      <c r="O44" t="n">
        <v>0.5</v>
      </c>
      <c r="P44" t="n">
        <v>0.95</v>
      </c>
      <c r="Q44" t="n">
        <v>3</v>
      </c>
      <c r="R44" t="n">
        <v>10000</v>
      </c>
      <c r="S44" t="inlineStr">
        <is>
          <t>15/03/2024, 16:04:22</t>
        </is>
      </c>
      <c r="T44" s="3">
        <f>hyperlink("https://spiral.technion.ac.il/results/MTAwMDA3Ng==/43/GOResultsPROCESS","link")</f>
        <v/>
      </c>
      <c r="U44" t="inlineStr">
        <is>
          <t>['GO:0055114:oxidation-reduction process (qval4.33E-9)', 'GO:0044237:cellular metabolic process (qval2.43E-9)', 'GO:0008152:metabolic process (qval5.52E-9)', 'GO:0006091:generation of precursor metabolites and energy (qval2.48E-8)', 'GO:0009056:catabolic process (qval2.48E-6)', 'GO:0044248:cellular catabolic process (qval3.26E-6)', 'GO:0044281:small molecule metabolic process (qval7.75E-6)', 'GO:0019637:organophosphate metabolic process (qval8.99E-6)', 'GO:0072329:monocarboxylic acid catabolic process (qval1.19E-5)', 'GO:0071704:organic substance metabolic process (qval1.97E-5)', 'GO:0022904:respiratory electron transport chain (qval2.91E-5)', 'GO:1901575:organic substance catabolic process (qval2.8E-5)', 'GO:0019752:carboxylic acid metabolic process (qval3.19E-5)', 'GO:0022900:electron transport chain (qval5.79E-5)', 'GO:0090407:organophosphate biosynthetic process (qval1.14E-4)', 'GO:0016054:organic acid catabolic process (qval1.35E-4)', 'GO:0046395:carboxylic acid catabolic process (qval1.28E-4)', 'GO:0043436:oxoacid metabolic process (qval1.33E-4)', 'GO:0032981:mitochondrial respiratory chain complex I assembly (qval1.31E-4)', 'GO:0010257:NADH dehydrogenase complex assembly (qval1.24E-4)', 'GO:0006839:mitochondrial transport (qval1.54E-4)', 'GO:0006082:organic acid metabolic process (qval2.76E-4)', 'GO:1901566:organonitrogen compound biosynthetic process (qval2.76E-4)', 'GO:1901564:organonitrogen compound metabolic process (qval2.66E-4)', 'GO:0033108:mitochondrial respiratory chain complex assembly (qval3.35E-4)', 'GO:0034440:lipid oxidation (qval4.89E-4)', 'GO:0032787:monocarboxylic acid metabolic process (qval6.67E-4)', 'GO:0044282:small molecule catabolic process (qval6.54E-4)', 'GO:1901576:organic substance biosynthetic process (qval7.93E-4)', 'GO:0044249:cellular biosynthetic process (qval8.69E-4)', 'GO:0009058:biosynthetic process (qval8.53E-4)', 'GO:0019693:ribose phosphate metabolic process (qval8.33E-4)', 'GO:0019395:fatty acid oxidation (qval1.05E-3)', 'GO:0051186:cofactor metabolic process (qval1.08E-3)', 'GO:0006119:oxidative phosphorylation (qval1.26E-3)', 'GO:0006753:nucleoside phosphate metabolic process (qval1.29E-3)', 'GO:0006635:fatty acid beta-oxidation (qval1.41E-3)', 'GO:0043603:cellular amide metabolic process (qval1.43E-3)', 'GO:0044238:primary metabolic process (qval1.81E-3)', 'GO:0009062:fatty acid catabolic process (qval2E-3)', 'GO:0009117:nucleotide metabolic process (qval2.25E-3)', 'GO:0044255:cellular lipid metabolic process (qval2.91E-3)', 'GO:0016042:lipid catabolic process (qval4.82E-3)', 'GO:0009205:purine ribonucleoside triphosphate metabolic process (qval4.79E-3)', 'GO:1990542:mitochondrial transmembrane transport (qval4.83E-3)', 'GO:0006518:peptide metabolic process (qval5.39E-3)', 'GO:0009141:nucleoside triphosphate metabolic process (qval5.35E-3)', 'GO:0009199:ribonucleoside triphosphate metabolic process (qval5.85E-3)', 'GO:0006629:lipid metabolic process (qval6.59E-3)', 'GO:0009144:purine nucleoside triphosphate metabolic process (qval6.76E-3)', 'GO:0009259:ribonucleotide metabolic process (qval6.98E-3)', 'GO:0015986:ATP synthesis coupled proton transport (qval7.52E-3)', 'GO:0015985:energy coupled proton transport, down electrochemical gradient (qval7.38E-3)', 'GO:0017144:drug metabolic process (qval7.5E-3)', 'GO:0009161:ribonucleoside monophosphate metabolic process (qval7.63E-3)', 'GO:0044242:cellular lipid catabolic process (qval8.18E-3)', 'GO:0055086:nucleobase-containing small molecule metabolic process (qval9.12E-3)', 'GO:0046034:ATP metabolic process (qval8.98E-3)', 'GO:0006732:coenzyme metabolic process (qval9.77E-3)', 'GO:0006101:citrate metabolic process (qval9.61E-3)', 'GO:0006807:nitrogen compound metabolic process (qval9.78E-3)', 'GO:0009156:ribonucleoside monophosphate biosynthetic process (qval1.04E-2)', 'GO:0046390:ribose phosphate biosynthetic process (qval1.08E-2)', 'GO:0006122:mitochondrial electron transport, ubiquinol to cytochrome c (qval1.23E-2)', 'GO:0009123:nucleoside monophosphate metabolic process (qval1.22E-2)', 'GO:0006163:purine nucleotide metabolic process (qval1.21E-2)', 'GO:0006886:intracellular protein transport (qval1.29E-2)', 'GO:0048193:Golgi vesicle transport (qval1.27E-2)', 'GO:0007005:mitochondrion organization (qval1.3E-2)', 'GO:0009124:nucleoside monophosphate biosynthetic process (qval1.59E-2)', 'GO:0046907:intracellular transport (qval1.59E-2)', 'GO:0009150:purine ribonucleotide metabolic process (qval1.63E-2)', 'GO:0006120:mitochondrial electron transport, NADH to ubiquinone (qval1.69E-2)', 'GO:0072350:tricarboxylic acid metabolic process (qval1.74E-2)', 'GO:0042776:mitochondrial ATP synthesis coupled proton transport (qval1.85E-2)', 'GO:0034622:cellular protein-containing complex assembly (qval2.18E-2)', 'GO:0009127:purine nucleoside monophosphate biosynthetic process (qval2.77E-2)', 'GO:0009168:purine ribonucleoside monophosphate biosynthetic process (qval2.74E-2)', 'GO:0006796:phosphate-containing compound metabolic process (qval3E-2)', 'GO:0009167:purine ribonucleoside monophosphate metabolic process (qval3.13E-2)', 'GO:0009126:purine nucleoside monophosphate metabolic process (qval3.34E-2)', 'GO:0031110:regulation of microtubule polymerization or depolymerization (qval3.55E-2)', 'GO:0051649:establishment of localization in cell (qval3.93E-2)', 'GO:0006793:phosphorus metabolic process (qval4.22E-2)', 'GO:0072521:purine-containing compound metabolic process (qval4.42E-2)', 'GO:1901135:carbohydrate derivative metabolic process (qval4.41E-2)', 'GO:0030258:lipid modification (qval4.43E-2)', 'GO:0044283:small molecule biosynthetic process (qval4.45E-2)', 'GO:0008654:phospholipid biosynthetic process (qval4.62E-2)', 'GO:0051188:cofactor biosynthetic process (qval4.62E-2)', 'GO:0006099:tricarboxylic acid cycle (qval4.72E-2)', 'GO:0009987:cellular process (qval4.71E-2)', 'GO:0072657:protein localization to membrane (qval4.66E-2)', 'GO:0006631:fatty acid metabolic process (qval4.67E-2)', 'GO:0009081:branched-chain amino acid metabolic process (qval5.33E-2)', 'GO:0006644:phospholipid metabolic process (qval5.71E-2)', 'GO:0072655:establishment of protein localization to mitochondrion (qval5.8E-2)', 'GO:0010822:positive regulation of mitochondrion organization (qval5.75E-2)', 'GO:0009260:ribonucleotide biosynthetic process (qval6.02E-2)', 'GO:0046486:glycerolipid metabolic process (qval5.99E-2)', 'GO:0044271:cellular nitrogen compound biosynthetic process (qval6.04E-2)', 'GO:0006650:glycerophospholipid metabolic process (qval6.05E-2)', 'GO:0006754:ATP biosynthetic process (qval6.14E-2)', 'GO:0006164:purine nucleotide biosynthetic process (qval6.13E-2)', 'GO:0033869:nucleoside bisphosphate catabolic process (qval7.39E-2)', 'GO:0034031:ribonucleoside bisphosphate catabolic process (qval7.32E-2)', 'GO:0034034:purine nucleoside bisphosphate catabolic process (qval7.25E-2)', 'GO:0051641:cellular localization (qval7.22E-2)', 'GO:0015980:energy derivation by oxidation of organic compounds (qval8.05E-2)', 'GO:0046474:glycerophospholipid biosynthetic process (qval8.41E-2)', 'GO:0072522:purine-containing compound biosynthetic process (qval8.48E-2)', 'GO:0015031:protein transport (qval8.86E-2)', 'GO:0051604:protein maturation (qval9.16E-2)', 'GO:0090150:establishment of protein localization to membrane (qval9.15E-2)', 'GO:0072659:protein localization to plasma membrane (qval9.14E-2)', 'GO:0070585:protein localization to mitochondrion (qval9.43E-2)', 'GO:0009152:purine ribonucleotide biosynthetic process (qval9.65E-2)', 'GO:0045333:cellular respiration (qval9.86E-2)', 'GO:0045184:establishment of protein localization (qval1.02E-1)', 'GO:0046434:organophosphate catabolic process (qval1.03E-1)', 'GO:0098760:response to interleukin-7 (qval1.08E-1)', 'GO:0098761:cellular response to interleukin-7 (qval1.07E-1)', 'GO:1901137:carbohydrate derivative biosynthetic process (qval1.07E-1)', 'GO:1901565:organonitrogen compound catabolic process (qval1.09E-1)', 'GO:0006081:cellular aldehyde metabolic process (qval1.09E-1)', 'GO:2000490:negative regulation of hepatic stellate cell activation (qval1.1E-1)', 'GO:0046356:acetyl-CoA catabolic process (qval1.09E-1)', 'GO:1902858:propionyl-CoA metabolic process (qval1.08E-1)', 'GO:0046176:aldonic acid catabolic process (qval1.07E-1)', 'GO:0046177:D-gluconate catabolic process (qval1.06E-1)', 'GO:0019520:aldonic acid metabolic process (qval1.06E-1)', 'GO:0019521:D-gluconate metabolic process (qval1.05E-1)', 'GO:0009060:aerobic respiration (qval1.09E-1)']</t>
        </is>
      </c>
      <c r="V44" s="3">
        <f>hyperlink("https://spiral.technion.ac.il/results/MTAwMDA3Ng==/43/GOResultsFUNCTION","link")</f>
        <v/>
      </c>
      <c r="W44" t="inlineStr">
        <is>
          <t>['GO:0003824:catalytic activity (qval2.22E-5)', 'GO:0008137:NADH dehydrogenase (ubiquinone) activity (qval8.14E-5)', 'GO:0050136:NADH dehydrogenase (quinone) activity (qval5.43E-5)', 'GO:0003954:NADH dehydrogenase activity (qval6.61E-5)', 'GO:0016655:oxidoreductase activity, acting on NAD(P)H, quinone or similar compound as acceptor (qval1.39E-4)', 'GO:0016491:oxidoreductase activity (qval5.11E-3)', 'GO:0016651:oxidoreductase activity, acting on NAD(P)H (qval4.63E-3)', 'GO:0048037:cofactor binding (qval1.56E-2)', 'GO:0044877:protein-containing complex binding (qval1.45E-2)', 'GO:0031072:heat shock protein binding (qval1.7E-2)', 'GO:0051536:iron-sulfur cluster binding (qval3.35E-2)', 'GO:0051540:metal cluster binding (qval3.07E-2)', 'GO:0046933:proton-transporting ATP synthase activity, rotational mechanism (qval5.12E-2)', 'GO:0050662:coenzyme binding (qval2.16E-1)', 'GO:0016829:lyase activity (qval2.05E-1)', 'GO:0015036:disulfide oxidoreductase activity (qval2.14E-1)', 'GO:0030976:thiamine pyrophosphate binding (qval2.3E-1)', 'GO:0090541:MIT domain binding (qval2.27E-1)']</t>
        </is>
      </c>
      <c r="X44" s="3">
        <f>hyperlink("https://spiral.technion.ac.il/results/MTAwMDA3Ng==/43/GOResultsCOMPONENT","link")</f>
        <v/>
      </c>
      <c r="Y44" t="inlineStr">
        <is>
          <t>['GO:0044444:cytoplasmic part (qval1.9E-28)', 'GO:0005739:mitochondrion (qval9.46E-24)', 'GO:0044455:mitochondrial membrane part (qval1.78E-19)', 'GO:0044429:mitochondrial part (qval5E-17)', 'GO:0098798:mitochondrial protein complex (qval5.61E-17)', 'GO:0098800:inner mitochondrial membrane protein complex (qval1.07E-16)', 'GO:0070469:respiratory chain (qval3.31E-16)', 'GO:0044424:intracellular part (qval2.99E-15)', 'GO:1990204:oxidoreductase complex (qval4.64E-14)', 'GO:0005743:mitochondrial inner membrane (qval1.69E-13)', 'GO:0098803:respiratory chain complex (qval3.48E-13)', 'GO:0031966:mitochondrial membrane (qval1.85E-12)', 'GO:0019866:organelle inner membrane (qval2.18E-12)', 'GO:0043231:intracellular membrane-bounded organelle (qval3.09E-12)', 'GO:0043227:membrane-bounded organelle (qval1.16E-11)', 'GO:0043229:intracellular organelle (qval2.08E-11)', 'GO:0043226:organelle (qval9.1E-11)', 'GO:0045271:respiratory chain complex I (qval1.24E-9)', 'GO:0005747:mitochondrial respiratory chain complex I (qval1.18E-9)', 'GO:0030964:NADH dehydrogenase complex (qval1.12E-9)', 'GO:0044446:intracellular organelle part (qval2.34E-8)', 'GO:0031090:organelle membrane (qval3.23E-8)', 'GO:0044422:organelle part (qval3.27E-8)', 'GO:0044464:cell part (qval9.17E-8)', 'GO:0005829:cytosol (qval4.41E-6)', 'GO:1902494:catalytic complex (qval1.83E-5)', 'GO:0045275:respiratory chain complex III (qval3.47E-5)', 'GO:0005750:mitochondrial respiratory chain complex III (qval3.35E-5)', 'GO:0043209:myelin sheath (qval6.13E-5)', 'GO:0070013:intracellular organelle lumen (qval1.87E-4)', 'GO:0031974:membrane-enclosed lumen (qval1.92E-4)', 'GO:0043233:organelle lumen (qval1.86E-4)', 'GO:0098796:membrane protein complex (qval4.06E-4)', 'GO:0032592:integral component of mitochondrial membrane (qval5.32E-4)', 'GO:0045259:proton-transporting ATP synthase complex (qval5.33E-4)', 'GO:0005753:mitochondrial proton-transporting ATP synthase complex (qval5.18E-4)', 'GO:0098573:intrinsic component of mitochondrial membrane (qval6.65E-4)', 'GO:0045263:proton-transporting ATP synthase complex, coupling factor F(o) (qval1.35E-3)', 'GO:0000276:mitochondrial proton-transporting ATP synthase complex, coupling factor F(o) (qval1.31E-3)', 'GO:0031307:integral component of mitochondrial outer membrane (qval1.73E-3)', 'GO:0097458:neuron part (qval1.78E-3)', 'GO:0044432:endoplasmic reticulum part (qval2.05E-3)', 'GO:0031306:intrinsic component of mitochondrial outer membrane (qval2.12E-3)', 'GO:0044431:Golgi apparatus part (qval3.29E-3)', 'GO:0005746:mitochondrial respiratory chain (qval1.11E-2)', 'GO:0032991:protein-containing complex (qval1.11E-2)', 'GO:0005769:early endosome (qval1.24E-2)', 'GO:0070069:cytochrome complex (qval1.33E-2)', 'GO:0005737:cytoplasm (qval2.1E-2)', 'GO:0030135:coated vesicle (qval2.49E-2)', 'GO:0005783:endoplasmic reticulum (qval2.68E-2)', 'GO:0044297:cell body (qval2.94E-2)', 'GO:0099631:postsynaptic endocytic zone cytoplasmic component (qval3.3E-2)', 'GO:0019008:molybdopterin synthase complex (qval3.24E-2)']</t>
        </is>
      </c>
    </row>
    <row r="45">
      <c r="A45" s="1" t="n">
        <v>44</v>
      </c>
      <c r="B45" t="n">
        <v>18351</v>
      </c>
      <c r="C45" t="n">
        <v>5043</v>
      </c>
      <c r="D45" t="n">
        <v>89</v>
      </c>
      <c r="E45" t="n">
        <v>7832</v>
      </c>
      <c r="F45" t="n">
        <v>183</v>
      </c>
      <c r="G45" t="n">
        <v>4146</v>
      </c>
      <c r="H45" t="n">
        <v>72</v>
      </c>
      <c r="I45" t="n">
        <v>298</v>
      </c>
      <c r="J45" s="2" t="n">
        <v>-289</v>
      </c>
      <c r="K45" t="n">
        <v>0.467</v>
      </c>
      <c r="L45" t="inlineStr">
        <is>
          <t>1700037H04Rik,1810020O05Rik,4933407L21Rik,Actn2,Acvr2a,Adamts3,Adcy5,Akap8l,Alcam,Amz1,Ankdd1a,Ankrd63,Ap1g2,Ap1s1,Ap1s2,Arel1,Arhgap33,Arhgap6,Armt1,Atp6v1c2,Aym1,Bhlhb9,C2cd2l,Cacna2d2,Cacng4,Caln1,Car11,Cbr3,Ccdc110,Ccdc187,Ccdc30,Ccsap,Cdc42ep3,Cdo1,Celf5,Cep63,Chia1,Chrna10,Chsy3,Clic6,Clip4,Col6a1,Cpne5,Crabp1,Cyld,D430019H16Rik,Dbp,Dchs2,Dgkb,Dlx5,Dlx6,Dpy19l3,Drc1,Drd3,Dtnb,Elmod1,Enpp5,Erich3,Ets2,Fam102b,Fam117a,Fam184b,Fkbp1a,Gaa,Gabrg3,Gad2,Gdnf,Glce,Gm1043,Gm136,Gm13889,Gm20075,Gna14,Gnal,Gng7,Gnptg,Gpr52,Gpr6,Gpr83,Gpsm1,Grid2,Grik2,H2-DMb2,Hdac2,Hirip3,Hspe1,Htr1b,Itm2c,Katnal2,Kcnip2,Kcnj2,Kif17,Kirrel,Klf16,Klhl13,Krt77,Lamb3,Mcemp1,Mctp1,Megf6,Meis2,Mest,Mok,Mrtfb,Mstn,Nat14,Nedd4,Nsg2,Nup93,Otof,P2ry1,Pax6,Pcdh10,Pdxk,Pdyn,Penk,Per2,Pkd1,Pkia,Plekha5,Plppr1,Pnck,Ppargc1b,Ppp1r1b,Ppp1r2,Ppp1r7,Prrt4,Ptcd1,Ptpn5,Radil,Rcn1,Rem2,Rerg,Rgs2,Rgs9,Rhbdl3,Rpgr,Rundc1,Rxrg,Samd12,Scn3a,Sema3f,Sesn3,Sgcd,Sh3rf2,Slc22a17,Slc32a1,Slc9a5,Smarcd3,Smpdl3b,Snx25,Sox11,Sp9,Spint2,Srrt,Ssbp2,Ssbp4,Stxbp2,Sv2c,Syn3,Syt10,Syt14,Sytl5,Tacr1,Tbc1d2b,Tbc1d8,Tef,Tmem158,Tmprss9,Tomm20,Tomm70a,Tpbg,Trank1,Trpc7,Ttc8,Ube4b,Upb1,Vat1l,Wfs1,Xkr6,Zfp462,Zfp503,Zmym3</t>
        </is>
      </c>
      <c r="M45" t="inlineStr">
        <is>
          <t>[(0, 5), (0, 18), (0, 72), (0, 84), (1, 5), (1, 18), (1, 59), (1, 72), (1, 84), (2, 5), (2, 18), (2, 59), (2, 72), (2, 84), (3, 5), (3, 18), (3, 59), (3, 72), (3, 84), (4, 5), (4, 18), (4, 72), (6, 5), (6, 18), (6, 59), (6, 72), (6, 84), (7, 5), (7, 18), (7, 59), (7, 72), (7, 84), (8, 5), (8, 18), (8, 72), (9, 5), (9, 18), (9, 59), (9, 72), (9, 84), (10, 5), (10, 18), (10, 72), (10, 84), (11, 5), (11, 18), (11, 59), (11, 72), (11, 84), (12, 5), (12, 18), (12, 72), (12, 84), (13, 5), (13, 18), (13, 59), (13, 72), (13, 84), (14, 5), (14, 18), (14, 59), (14, 72), (14, 84), (16, 5), (16, 18), (16, 59), (16, 72), (17, 5), (17, 18), (17, 59), (17, 72), (19, 5), (19, 18), (19, 59), (19, 72), (19, 84), (20, 5), (20, 18), (20, 59), (20, 72), (20, 84), (21, 5), (21, 18), (21, 59), (21, 72), (22, 5), (22, 18), (22, 72), (22, 84), (23, 5), (23, 18), (23, 72), (23, 84), (24, 5), (24, 18), (24, 59), (24, 72), (24, 84), (25, 5), (25, 18), (25, 59), (25, 72), (25, 84), (27, 5), (27, 18), (27, 59), (27, 72), (27, 84), (30, 5), (30, 18), (30, 72), (32, 5), (32, 18), (32, 59), (32, 72), (32, 84), (33, 5), (33, 18), (33, 72), (34, 5), (35, 5), (35, 18), (35, 59), (35, 72), (35, 84), (36, 5), (36, 18), (36, 59), (36, 72), (36, 84), (38, 5), (38, 18), (38, 72), (39, 5), (39, 18), (39, 59), (39, 72), (39, 84), (40, 5), (40, 18), (40, 59), (40, 72), (40, 84), (41, 5), (41, 18), (41, 59), (41, 72), (41, 84), (42, 5), (42, 18), (42, 59), (42, 72), (42, 84), (43, 5), (43, 18), (43, 59), (43, 72), (43, 84), (44, 5), (44, 18), (44, 59), (44, 72), (44, 84), (45, 5), (45, 18), (45, 59), (45, 72), (45, 84), (46, 5), (46, 18), (46, 59), (46, 72), (46, 84), (47, 5), (47, 18), (47, 59), (47, 72), (47, 84), (48, 5), (48, 18), (48, 59), (48, 72), (48, 84), (49, 5), (49, 18), (49, 72), (51, 5), (51, 18), (51, 59), (51, 72), (51, 84), (52, 5), (52, 18), (52, 59), (52, 72), (52, 84), (53, 5), (53, 18), (53, 59), (53, 72), (53, 84), (54, 5), (54, 18), (54, 59), (54, 72), (54, 84), (56, 72), (57, 5), (57, 18), (57, 59), (57, 72), (60, 5), (60, 18), (60, 59), (60, 72), (61, 5), (61, 18), (61, 59), (61, 72), (61, 84), (63, 5), (63, 18), (63, 59), (63, 72), (63, 84), (65, 5), (65, 18), (65, 59), (65, 72), (65, 84), (66, 5), (66, 18), (66, 59), (66, 72), (66, 84), (67, 18), (67, 72), (68, 5), (68, 18), (68, 59), (68, 72), (68, 84), (73, 5), (73, 18), (73, 59), (73, 72), (73, 84), (76, 5), (76, 18), (76, 59), (76, 72), (77, 5), (77, 18), (77, 59), (77, 72), (77, 84), (78, 5), (78, 18), (78, 59), (78, 72), (79, 5), (79, 18), (79, 59), (79, 72), (79, 84), (80, 5), (80, 18), (80, 59), (80, 72), (80, 84), (81, 5), (81, 18), (81, 59), (81, 72), (81, 84), (82, 5), (82, 18), (82, 59), (82, 72), (82, 84), (85, 5), (85, 18), (85, 72), (86, 5), (86, 18), (86, 59), (86, 72), (86, 84), (87, 5), (87, 18), (87, 59), (87, 72), (87, 84), (88, 5), (88, 18), (88, 59), (88, 72), (88, 84)]</t>
        </is>
      </c>
      <c r="N45" t="n">
        <v>1205</v>
      </c>
      <c r="O45" t="n">
        <v>0.5</v>
      </c>
      <c r="P45" t="n">
        <v>0.9</v>
      </c>
      <c r="Q45" t="n">
        <v>3</v>
      </c>
      <c r="R45" t="n">
        <v>10000</v>
      </c>
      <c r="S45" t="inlineStr">
        <is>
          <t>15/03/2024, 16:04:45</t>
        </is>
      </c>
      <c r="T45" s="3">
        <f>hyperlink("https://spiral.technion.ac.il/results/MTAwMDA3Ng==/44/GOResultsPROCESS","link")</f>
        <v/>
      </c>
      <c r="U45" t="inlineStr">
        <is>
          <t>['GO:0007212:dopamine receptor signaling pathway (qval1.85E-4)', 'GO:0009410:response to xenobiotic stimulus (qval6.77E-2)', 'GO:0043279:response to alkaloid (qval2.47E-1)', 'GO:0099536:synaptic signaling (qval3.06E-1)', 'GO:0051580:regulation of neurotransmitter uptake (qval2.76E-1)', 'GO:2001023:regulation of response to drug (qval2.66E-1)', 'GO:0007191:adenylate cyclase-activating dopamine receptor signaling pathway (qval2.5E-1)', 'GO:0023052:signaling (qval2.22E-1)', 'GO:0042220:response to cocaine (qval2.48E-1)', 'GO:0098916:anterograde trans-synaptic signaling (qval2.6E-1)', 'GO:0007268:chemical synaptic transmission (qval2.36E-1)', 'GO:0051952:regulation of amine transport (qval2.21E-1)', 'GO:0003012:muscle system process (qval2.07E-1)', 'GO:0051967:negative regulation of synaptic transmission, glutamatergic (qval2.26E-1)', 'GO:0044092:negative regulation of molecular function (qval2.2E-1)', 'GO:0007610:behavior (qval2.83E-1)', 'GO:0099537:trans-synaptic signaling (qval2.81E-1)', 'GO:0043269:regulation of ion transport (qval2.75E-1)', 'GO:0007267:cell-cell signaling (qval2.85E-1)', 'GO:0051098:regulation of binding (qval2.84E-1)', 'GO:0042493:response to drug (qval4.18E-1)', 'GO:0014070:response to organic cyclic compound (qval4.07E-1)', 'GO:0003008:system process (qval4.02E-1)', 'GO:0008306:associative learning (qval4.54E-1)', 'GO:0001505:regulation of neurotransmitter levels (qval4.36E-1)', 'GO:0090075:relaxation of muscle (qval5.09E-1)', 'GO:0001975:response to amphetamine (qval4.9E-1)', 'GO:0072347:response to anesthetic (qval5.39E-1)', 'GO:0042713:sperm ejaculation (qval5.22E-1)', 'GO:0007195:adenylate cyclase-inhibiting dopamine receptor signaling pathway (qval5.05E-1)']</t>
        </is>
      </c>
      <c r="V45" s="3">
        <f>hyperlink("https://spiral.technion.ac.il/results/MTAwMDA3Ng==/44/GOResultsFUNCTION","link")</f>
        <v/>
      </c>
      <c r="W45" t="inlineStr">
        <is>
          <t>['GO:0031751:D4 dopamine receptor binding (qval4.55E-1)', 'GO:0005216:ion channel activity (qval2.61E-1)', 'GO:0022838:substrate-specific channel activity (qval2.2E-1)', 'GO:0022839:ion gated channel activity (qval2.31E-1)', 'GO:0022836:gated channel activity (qval2.53E-1)', 'GO:0015267:channel activity (qval2.62E-1)', 'GO:0022803:passive transmembrane transporter activity (qval2.25E-1)', 'GO:0031750:D3 dopamine receptor binding (qval3.37E-1)', 'GO:0030594:neurotransmitter receptor activity (qval3.57E-1)', 'GO:0030695:GTPase regulator activity (qval3.89E-1)', 'GO:0005261:cation channel activity (qval3.79E-1)', 'GO:0001515:opioid peptide activity (qval3.72E-1)']</t>
        </is>
      </c>
      <c r="X45" s="3">
        <f>hyperlink("https://spiral.technion.ac.il/results/MTAwMDA3Ng==/44/GOResultsCOMPONENT","link")</f>
        <v/>
      </c>
      <c r="Y45" t="inlineStr">
        <is>
          <t>['GO:0044456:synapse part (qval2.78E-4)', 'GO:0097458:neuron part (qval1.04E-3)', 'GO:0098796:membrane protein complex (qval3.85E-2)', 'GO:0120025:plasma membrane bounded cell projection (qval5.21E-2)', 'GO:0045202:synapse (qval4.21E-2)', 'GO:0034702:ion channel complex (qval4.19E-2)', 'GO:1902495:transmembrane transporter complex (qval5.49E-2)', 'GO:1990351:transporter complex (qval6.97E-2)', 'GO:0042995:cell projection (qval6.39E-2)', 'GO:0099013:neuronal dense core vesicle lumen (qval5.81E-2)', 'GO:0098898:dense core granule lumen (qval5.29E-2)', 'GO:0098797:plasma membrane protein complex (qval5.34E-2)', 'GO:0043005:neuron projection (qval6.17E-2)', 'GO:0099501:exocytic vesicle membrane (qval5.93E-2)', 'GO:0030672:synaptic vesicle membrane (qval5.53E-2)', 'GO:0005886:plasma membrane (qval1E-1)', 'GO:0030658:transport vesicle membrane (qval1.09E-1)', 'GO:0120038:plasma membrane bounded cell projection part (qval1.05E-1)', 'GO:0044463:cell projection part (qval9.96E-2)', 'GO:0030121:AP-1 adaptor complex (qval9.56E-2)']</t>
        </is>
      </c>
    </row>
    <row r="46">
      <c r="A46" s="1" t="n">
        <v>45</v>
      </c>
      <c r="B46" t="n">
        <v>18351</v>
      </c>
      <c r="C46" t="n">
        <v>5043</v>
      </c>
      <c r="D46" t="n">
        <v>89</v>
      </c>
      <c r="E46" t="n">
        <v>7832</v>
      </c>
      <c r="F46" t="n">
        <v>545</v>
      </c>
      <c r="G46" t="n">
        <v>1789</v>
      </c>
      <c r="H46" t="n">
        <v>27</v>
      </c>
      <c r="I46" t="n">
        <v>105</v>
      </c>
      <c r="J46" s="2" t="n">
        <v>-2382</v>
      </c>
      <c r="K46" t="n">
        <v>0.472</v>
      </c>
      <c r="L46" t="inlineStr">
        <is>
          <t>1500011B03Rik,1700037H04Rik,6330403K07Rik,AW551984,Aanat,Aard,Acadsb,Ace,Acr,Adar,Adcy3,Adcyap1,Adgrg1,Adra2a,Agap1,Agbl5,Agt,Ahi1,Akap8,Aktip,Alg2,Alkbh6,Amy1,Ankfn1,Ankrd34b,Ankrd55,Anxa9,Ap1s2,Apc2,Apeh,Apoa2,Apoc1,Araf,Arhgap18,Arhgap36,Arhgef33,Arid4b,Arl10,Armcx4,Armcx6,Arxes2,Asb4,Ass1,Ate1,Atg9b,Atp13a2,Avpr1a,B630019K06Rik,B9d2,BC024139,BC067074,Baiap3,Bbs9,Bcas2,Bex1,Bex2,Bex3,Birc5,Blcap,Brinp3,Brs3,Bscl2,Cacna2d2,Cage1,Calcr,Caly,Camk2g,Camsap3,Canx,Carmil3,Caskin1,Castor2,Cbarp,Cbln1,Ccdc116,Ccdc160,Cct3,Cd1d1,Cd200,Cd83,Cd99l2,Cda,Cdc123,Cdh13,Cdh22,Cdk2ap1,Celf6,Cep170,Cers4,Cfap46,Cfdp1,Cfl2,Cgn,Cgref1,Chd5,Chmp7,Chodl,Cib2,Clcn5,Clcn6,Cluh,Cmas,Cmtm4,Cntnap4,Commd7,Cplane1,Crebrf,Crkl,Cryzl1,Csnk1e,Ctbp2,Ctxn2,Cul7,Cxxc4,Dcaf12l1,Dcx,Ddc,Ddx17,Dennd6b,Deup1,Dgkk,Dleu7,Dlk1,Dnajb4,Dnajc10,Doc2a,Donson,Dpy19l4,Dpysl2,Dpysl5,Dtd2,Dusp26,Dusp28,Dynlt1f,Dzank1,Ebf4,Ebpl,Ece2,Ecel1,Eef1b2,Eef1e1,Efcab1,Efcab10,Ehbp1l1,Elac1,Eml2,Entpd6,Epc1,Epm2aip1,Ergic3,Erp29,Esr1,Esyt3,Etnk2,Evpl,F2rl2,Faim2,Fam120b,Fam219b,Fbxl12,Fbxo3,Fhl1,Fkbp2,Flywch1,Flywch2,Fnbp1l,Fndc3a,Foxr2,Frmpd3,Frs3,Fto,Fuca2,Fuz,Fxyd6,G3bp2,Gaa,Gabrg1,Gabrg3,Gabrq,Gal,Galnt13,Galr1,Gap43,Gck,Gdpd2,Ghr,Gigyf1,Gjd2,Gkap1,Glra1,Glra2,Glra3,Glra4,Glt8d1,Gm1043,Gm13420,Gm1673,Gm18336,Gm45194,Gmds,Gmip,Gmps,Gng4,Gpc6,Gpr101,Gpr165,Gprasp1,Gprasp2,Gpx3,Grb10,Grem2,Grid2,Grin2d,Grin3a,Grm8,Gspt2,Gstm6,Gsx1,H13,H2-Q2,Hacd3,Hap1,Hcrtr2,Hdac11,Hdac6,Hdc,Hes5,Hes6,Hmcn2,Hmx3,Hnrnpd,Hpcal1,Hrh1,Hs6st2,Hsdl1,Hsf4,Hsp90b1,Hspa13,Htr7,Igsf1,Ik,Il13ra1,Impact,Impad1,Inha,Insl5,Irs4,Isoc1,Itih3,Izumo4,Jund,Kantr,Katnal1,Katnal2,Kcna3,Kcnip1,Kcnj5,Kdm2a,Kir3dl2,Klhdc10,Klhdc8b,Klhl1,Klhl13,Kmt2a,L3mbtl1,Lbh,Lbhd2,Ldlr,Lhfpl4,Lig1,Lonrf2,Lpin1,Lrpap1,Lrrc24,Lrrc3b,Lrrc75b,Ltbp3,Ly6h,Maged1,Magee1,Magel2,Mak,Man1b1,Maoa,Marcks,Mbd6,Mboat7,Mcfd2,Meaf6,Megf6,Mesd,Mest,Micos13,Minar1,Minar2,Morn2,Mrap2,Mthfd2l,Mtss2,N4bp2,N4bp2l1,Nagk,Nanos1,Nap1l2,Nap1l3,Nap1l5,Nbdy,Ncam1,Ndfip1,Ndn,Nenf,Ngb,Nkx2-1,Nnat,Nop56,Nova1,Npffr1,Npm1,Npsr1,Nr5a1,Nrarp,Nrsn2,Nt5c2,Nts,Nucb1,Nucb2,Nudt10,Nxph4,Nyap1,Nynrin,Odf2,Odf4,Ogfod1,Oprk1,Oprl1,Otp,P3h4,Paf1,Pafah1b3,Pak3,Pam,Pbx3,Pcbd1,Pcdh17,Pcgf2,Pcsk1,Pcsk1n,Pdxk,Peg10,Peg3,Pelp1,Pfdn4,Pgap1,Pgm3,Pgr15l,Pgrmc1,Phlda3,Phlpp2,Pigt,Pithd1,Plagl1,Pld5,Pld6,Plekhb2,Plppr3,Plxna3,Pnck,Pnma2,Pnma3,Podxl2,Poglut1,Poglut3,Polr2m,Pomgnt2,Ppm1m,Ppp1r17,Prkacb,Prkra,Prlhr,Prmt1,Prmt2,Prr5,Prune2,Prxl2b,Psd2,Psmc2,Psmd4,Psme1,Ptprf,Ptprt,Pura,Qpct,Rab9b,Rabac1,Rac3,Rassf8,Rbm8a2,Rcan3,Rcn1,Rcn2,Rec8,Resp18,Rgs2,Rhbdd2,Rimklb,Rnd2,Rnf227,Rnf25,Rpn1,Rpn2,Rrad,Rragb,Rspo1,Rtl5,Rtl8b,Rwdd2a,Rxrg,Samd11,Samd4,Samd7,Saraf,Scg2,Scn5a,Scn9a,Sdc2,Sdc3,Sdf4,Sec61b,Selenoh,Sema3f,Sema4a,Sesn3,Sf3b2,Sfrp5,Sgpp1,Sgsm1,Sh2b2,Shfl,Shoc2,Sim1,Slc25a10,Slc27a2,Slc5a3,Slc7a3,Smim17,Smim19,Smyd3,Snhg11,Spint2,Spire2,Sqstm1,Srrm1,Ssh3,Sstr1,St8sia2,Stat5b,Stx16,Sulf1,Sumf2,Susd2,Suv39h1,Sytl4,Tac1,Tacr3,Taf7,Tceal1,Tceal9,Tcerg1l,Tent5a,Terf2ip,Timp2,Tk2,Tmc4,Tmed3,Tmem130,Tmem132e,Tmem145,Tmem17,Tmem179,Tmem186,Tmem199,Tmem214,Tmem255a,Tmem26,Tmem29,Tmem43,Tmem74b,Tmem91,Tmie,Tmx1,Tmx4,Tnfrsf8,Tnnt2,Tox2,Tppp3,Tra2a,Trappc13,Trhr,Trim45,Trmu,Tro,Trp53bp1,Tspyl2,Tspyl3,Ttc3,Ttll9,Tubg2,Tvp23a,Txndc11,Txndc15,Ubap1l,Ube3a,Ugdh,Uhrf2,Unc5d,Uncx,Usp11,Usp27x,Usp29,Utp3,Vapb,Vat1,Vat1l,Vezt,Vps28,Vps35,Vwa5b1,Wdr6,Wsb1,Xkr8,Yeats2,Zcchc12,Zcchc18,Zdbf2,Zfp105,Zfp395,Zfp612,Zfp655,Zfp667,Zfp687,Zim1,Zkscan16,Zkscan2,Znhit6,Zwint</t>
        </is>
      </c>
      <c r="M46" t="inlineStr">
        <is>
          <t>[(1, 28), (1, 29), (1, 31), (1, 71), (1, 74), (1, 83), (4, 28), (4, 71), (4, 74), (4, 83), (12, 28), (12, 74), (12, 83), (13, 28), (13, 29), (13, 31), (13, 71), (13, 74), (13, 83), (19, 83), (20, 28), (20, 29), (20, 31), (20, 71), (20, 74), (20, 83), (23, 83), (35, 28), (35, 29), (35, 31), (35, 71), (35, 74), (35, 83), (36, 28), (36, 83), (41, 28), (41, 29), (41, 31), (41, 71), (41, 74), (41, 83), (44, 28), (44, 29), (44, 31), (44, 71), (44, 74), (44, 83), (54, 28), (54, 71), (54, 74), (54, 83), (55, 28), (55, 29), (55, 31), (55, 71), (55, 74), (55, 83), (56, 28), (56, 29), (56, 31), (56, 71), (56, 74), (56, 83), (65, 28), (65, 29), (65, 31), (65, 71), (65, 74), (65, 83), (66, 28), (66, 29), (66, 31), (66, 71), (66, 74), (66, 83), (67, 28), (67, 29), (67, 31), (67, 71), (67, 74), (67, 83), (70, 28), (70, 29), (70, 31), (70, 71), (70, 74), (70, 83), (79, 28), (79, 29), (79, 31), (79, 71), (79, 74), (79, 83), (85, 28), (85, 29), (85, 31), (85, 71), (85, 74), (85, 83), (87, 28), (87, 29), (87, 31), (87, 71), (87, 74), (87, 83)]</t>
        </is>
      </c>
      <c r="N46" t="n">
        <v>1421</v>
      </c>
      <c r="O46" t="n">
        <v>0.5</v>
      </c>
      <c r="P46" t="n">
        <v>0.95</v>
      </c>
      <c r="Q46" t="n">
        <v>3</v>
      </c>
      <c r="R46" t="n">
        <v>10000</v>
      </c>
      <c r="S46" t="inlineStr">
        <is>
          <t>15/03/2024, 16:05:11</t>
        </is>
      </c>
      <c r="T46" s="3">
        <f>hyperlink("https://spiral.technion.ac.il/results/MTAwMDA3Ng==/45/GOResultsPROCESS","link")</f>
        <v/>
      </c>
      <c r="U46" t="inlineStr">
        <is>
          <t>['GO:0007218:neuropeptide signaling pathway (qval3.67E-5)', 'GO:0060012:synaptic transmission, glycinergic (qval8.42E-2)', 'GO:0048511:rhythmic process (qval2.46E-1)', 'GO:1905702:regulation of inhibitory synapse assembly (qval3.9E-1)', 'GO:0046325:negative regulation of glucose import (qval9.51E-1)', 'GO:0010043:response to zinc ion (qval9.51E-1)', 'GO:0007399:nervous system development (qval8.8E-1)', 'GO:0009226:nucleotide-sugar biosynthetic process (qval8.49E-1)', 'GO:2000851:positive regulation of glucocorticoid secretion (qval8.28E-1)', 'GO:0050795:regulation of behavior (qval7.89E-1)', 'GO:0048731:system development (qval9.78E-1)', 'GO:0007631:feeding behavior (qval9.12E-1)', 'GO:0010829:negative regulation of glucose transmembrane transport (qval8.66E-1)', 'GO:0098661:inorganic anion transmembrane transport (qval8.77E-1)', 'GO:1902476:chloride transmembrane transport (qval8.39E-1)', 'GO:1905165:regulation of lysosomal protein catabolic process (qval7.97E-1)', 'GO:0098916:anterograde trans-synaptic signaling (qval8.12E-1)', 'GO:0007268:chemical synaptic transmission (qval7.67E-1)']</t>
        </is>
      </c>
      <c r="V46" s="3">
        <f>hyperlink("https://spiral.technion.ac.il/results/MTAwMDA3Ng==/45/GOResultsFUNCTION","link")</f>
        <v/>
      </c>
      <c r="W46" t="inlineStr">
        <is>
          <t>['GO:0005237:inhibitory extracellular ligand-gated ion channel activity (qval2.81E-2)', 'GO:0016933:extracellularly glycine-gated ion channel activity (qval2.48E-2)', 'GO:0016934:extracellularly glycine-gated chloride channel activity (qval1.65E-2)', 'GO:0030594:neurotransmitter receptor activity (qval1.73E-2)', 'GO:0099095:ligand-gated anion channel activity (qval2.23E-2)', 'GO:0016597:amino acid binding (qval1.99E-2)', 'GO:0005230:extracellular ligand-gated ion channel activity (qval1.95E-2)', 'GO:0016594:glycine binding (qval2.05E-2)', 'GO:0022835:transmitter-gated channel activity (qval1.84E-2)', 'GO:0022824:transmitter-gated ion channel activity (qval1.65E-2)', 'GO:0008188:neuropeptide receptor activity (qval4.55E-2)', 'GO:0005254:chloride channel activity (qval4.59E-2)', 'GO:0042165:neurotransmitter binding (qval5.44E-2)', 'GO:0008528:G protein-coupled peptide receptor activity (qval7.76E-2)', 'GO:0005253:anion channel activity (qval1E-1)', 'GO:0001653:peptide receptor activity (qval9.64E-2)', 'GO:0042393:histone binding (qval1.4E-1)', 'GO:1904315:transmitter-gated ion channel activity involved in regulation of postsynaptic membrane potential (qval1.83E-1)', 'GO:0022852:glycine-gated chloride ion channel activity (qval2.09E-1)']</t>
        </is>
      </c>
      <c r="X46" s="3">
        <f>hyperlink("https://spiral.technion.ac.il/results/MTAwMDA3Ng==/45/GOResultsCOMPONENT","link")</f>
        <v/>
      </c>
      <c r="Y46" t="inlineStr">
        <is>
          <t>['GO:0043025:neuronal cell body (qval5.57E-3)', 'GO:0097458:neuron part (qval1.26E-2)', 'GO:0043005:neuron projection (qval8.49E-3)', 'GO:0044297:cell body (qval7.18E-3)', 'GO:0120025:plasma membrane bounded cell projection (qval9.12E-3)', 'GO:0099699:integral component of synaptic membrane (qval2.84E-2)', 'GO:0099055:integral component of postsynaptic membrane (qval2.95E-2)', 'GO:0098936:intrinsic component of postsynaptic membrane (qval4.41E-2)', 'GO:0099240:intrinsic component of synaptic membrane (qval5.16E-2)', 'GO:0098982:GABA-ergic synapse (qval4.67E-2)', 'GO:0034707:chloride channel complex (qval4.38E-2)', 'GO:0098690:glycinergic synapse (qval5.07E-2)', 'GO:0099056:integral component of presynaptic membrane (qval7.44E-2)', 'GO:0005788:endoplasmic reticulum lumen (qval8.26E-2)', 'GO:0042995:cell projection (qval7.78E-2)']</t>
        </is>
      </c>
    </row>
    <row r="47">
      <c r="A47" s="1" t="n">
        <v>46</v>
      </c>
      <c r="B47" t="n">
        <v>18351</v>
      </c>
      <c r="C47" t="n">
        <v>5043</v>
      </c>
      <c r="D47" t="n">
        <v>89</v>
      </c>
      <c r="E47" t="n">
        <v>7832</v>
      </c>
      <c r="F47" t="n">
        <v>527</v>
      </c>
      <c r="G47" t="n">
        <v>1847</v>
      </c>
      <c r="H47" t="n">
        <v>28</v>
      </c>
      <c r="I47" t="n">
        <v>79</v>
      </c>
      <c r="J47" s="2" t="n">
        <v>-2026</v>
      </c>
      <c r="K47" t="n">
        <v>0.477</v>
      </c>
      <c r="L47" t="inlineStr">
        <is>
          <t>1500011B03Rik,1700001L19Rik,1700037H04Rik,3110040N11Rik,6330403K07Rik,AW551984,Aard,Acadsb,Acr,Adar,Adcy3,Adcyap1,Adcyap1r1,Afdn,Ahi1,Ak4,Alg2,Alkbh6,Ampd2,Amy1,Anapc4,Ankfn1,Ankrd6,Ap1s2,Apc2,Apeh,Araf,Arhgap18,Arhgap26,Arhgap36,Arl10,Armcx4,Armcx6,Artn,Arxes1,Arxes2,Asl,Aspdh,Ass1,Ate1,Atg9b,Atxn10,B4gat1,B630019K06Rik,B9d2,BC067074,Baiap3,Bbs12,Bcas2,Begain,Bex1,Bex2,Bex3,Bid,Blcap,Brinp3,Bscl2,C2cd4c,C530008M17Rik,Cacna2d2,Cadm1,Calcr,Caly,Camk1g,Camk2g,Camsap3,Camta1,Carmil3,Castor2,Catspere2,Catsperg1,Cbarp,Ccdc112,Ccser1,Cct3,Cd200,Cdc123,Cdh22,Cds2,Celf6,Celsr3,Cep112,Cep70,Cers1,Cers4,Cfap45,Cfap46,Cgn,Chchd6,Chid1,Chodl,Chrm5,Cmip,Cmtm4,Cntnap5a,Commd7,Coq8b,Cplane1,Crhr2,Crocc,Cryzl1,Csrnp3,Ctxn2,Cul7,Dcaf12l1,Dcx,Ddost,Dgkb,Dgkk,Dlk1,Dlx1,Dnttip1,Doc2a,Donson,Dpysl4,Drc1,Dync2h1,Dzank1,Ebf4,Ece2,Ecel1,Efcab1,Ehbp1l1,Eif4a2,Eif4e3,Elfn1,Elp2,Emc1,Eml5,Entpd6,Epm2aip1,Ergic3,Ern1,Erp29,Esr1,Ets2,Evpl,Faim2,Fam117b,Fam118a,Fam227a,Fbxl12,Fbxo10,Fbxo3,Fhl1,Flywch1,Fnbp1l,Fndc1,Fndc3a,Foxj3,Frmpd3,Fstl5,Fto,Fubp1,Fuca2,Fxyd6,G3bp2,Gaa,Gabrg1,Gabrg3,Gabrq,Gad2,Gal,Galnt13,Galr1,Gck,Gdpd2,Gga2,Ghr,Glg1,Glipr1,Glra2,Glra3,Gm1673,Gmps,Gng4,Gpr101,Gpr165,Gpr85,Gprasp1,Gprasp2,Gramd4,Grb10,Grem2,Gria2,Grid2,Grik4,Grin3a,Gripap1,Grm8,Gspt2,Gstm6,Hacd3,Hap1,Hcrtr2,Hdac6,Hddc2,Hnrnpd,Hpcal1,Hrh1,Hs6st2,Hsdl1,Hsf4,Hspa13,Hspe1,Htra2,Impact,Inha,Insyn2a,Iqsec3,Irs4,Isoc1,Itm2c,Izumo4,Jpt1,Kantr,Katnal2,Kcna3,Kcna5,Kcnt1,Kdm2a,Khdrbs2,Klhdc10,Klhdc8b,Klhl1,Klhl13,Klhl26,Klhl36,Kmt2a,L3mbtl1,Lbhd2,Lhfpl4,Lman2l,Lonrf2,Lpcat1,Lrpap1,Lrrc24,Lsamp,Ltbp3,Ly6h,Maged1,Magee1,Magee2,Magel2,Mak,Map2,Map3k2,Marcks,Matk,Mblac2,Mboat7,Mc4r,Mcfd2,Mdn1,Meaf6,Megf6,Mesd,Mest,Mettl17,Mfap3,Mib2,Minar2,Morf4l2,Morn2,Mov10,Mrap2,Mtch1,Mttp,Myef2,N4bp1,N4bp2,N4bp2l1,Nagk,Nanos1,Ndn,Necap1,Nenf,Nexmif,Ngb,Nkain3,Nkx2-1,Nlgn2,Nnat,Nop56,Nop58,Nos1,Nova1,Npffr1,Npm1,Npsr1,Npy2r,Nrarp,Nrsn2,Nt5c2,Nts,Nucb2,Nudt10,Nudt11,Nyap1,Nynrin,Odf2,Ogfod1,Oprl1,Otp,Oxtr,P3h3,P4htm,Pafah1b3,Pak3,Pam,Pcdh17,Pcdh19,Pced1b,Pcgf2,Pdxk,Peg10,Pfdn4,Pgap1,Pgrmc1,Phlpp2,Pianp,Pid1,Pigt,Pim2,Pithd1,Pja1,Pkia,Plagl1,Plcz1,Pld3,Pld5,Pld6,Plekhb2,Plpp5,Plppr1,Plppr3,Plxna3,Pnck,Pnma2,Pnma3,Pnmal2,Podxl2,Pold3,Polr2m,Pomgnt2,Ppm1m,Prelid3a,Prkacb,Prkg1,Prlhr,Prmt1,Prmt2,Prr5,Prrc2a,Psmd4,Psme1,Ptov1,Ptpro,Ptprt,Qpct,Rab26,Rab27a,Rab27b,Rab36,Rab9b,Radil,Rasgrf2,Rcn1,Rcn2,Rere,Rerg,Retreg2,Rfx1,Rgmb,Rgs19,Rgs2,Rhbdd2,Rhbdl1,Rhof,Rimklb,Rln1,Rnf114,Rnf25,Rrad,Rrp1,Rrp7a,Rtl5,Rtl8b,Rtn1,Rwdd2a,Rxfp3,Rxrg,Samd11,Saraf,Scamp1,Scg2,Scml4,Scn3a,Scn5a,Scn9a,Sdc2,Sdf4,Sdk1,Sec61b,Sema4f,Sesn3,Sf3b2,Sgsm1,Sh2b2,Shfl,Shoc2,Sim1,Sin3b,Slc16a11,Slc22a17,Slc25a12,Slc25a28,Slc27a2,Slc6a15,Slc9a6,Slit2,Slitrk4,Smim19,Snd1,Snu13,Spint2,Spire2,Spred3,Ssbp4,Ssh3,Sstr1,Stard7,Stat5b,Stx16,Susd2,Svop,Syn3,Syt5,Tac1,Taok3,Tcea2,Tceal1,Tceal3,Tcerg1l,Tent5a,Terf2ip,Tia1,Timp2,Tk2,Tmem130,Tmem132e,Tmem145,Tmem179,Tmem199,Tmem255a,Tmem29,Tmem63c,Tmem74b,Tmem9,Tmem91,Tmie,Tmx1,Tmx4,Tnik,Tnnt2,Tra2a,Trappc12,Trhr,Trim28,Trmu,Tro,Trp53bp1,Trpc4,Trpm3,Tsc22d1,Tspyl2,Tspyl5,Tsr2,Ttc22,Ttc3,Ttc8,Tubb2b,Tubg2,Tusc3,Txndc15,Ube2i,Ube3a,Unc5d,Usp11,Usp14,Usp27x,Usp29,Usp34,Utp3,Vamp4,Vat1,Vat1l,Vezt,Vps39,Vstm2a,Vstm2l,Vwa5b1,Wdr6,Wsb1,Xkr8,Xpr1,Ydjc,Yeats2,Ypel5,Zcchc12,Zcchc18,Zdbf2,Zdhhc2,Zer1,Zfp57,Zfp575,Zfp612,Zfp655,Zfp667,Zfp92,Zgpat,Zim1,Zkscan16,Zkscan2,Zmym3,Znhit6,Zscan18</t>
        </is>
      </c>
      <c r="M47" t="inlineStr">
        <is>
          <t>[(0, 31), (1, 5), (1, 28), (1, 29), (1, 31), (1, 37), (1, 71), (1, 74), (1, 83), (3, 5), (3, 28), (3, 29), (3, 31), (3, 71), (3, 74), (3, 83), (7, 31), (7, 83), (8, 31), (11, 31), (11, 83), (12, 31), (13, 5), (13, 28), (13, 29), (13, 31), (13, 37), (13, 71), (13, 74), (13, 83), (19, 31), (20, 5), (20, 28), (20, 29), (20, 31), (20, 37), (20, 71), (20, 74), (20, 83), (23, 28), (23, 31), (23, 83), (24, 31), (24, 74), (24, 83), (36, 31), (41, 28), (41, 29), (41, 31), (41, 71), (41, 74), (41, 83), (44, 5), (44, 28), (44, 29), (44, 31), (44, 37), (44, 71), (44, 74), (44, 83), (49, 31), (60, 31), (61, 31), (66, 5), (66, 28), (66, 29), (66, 31), (66, 37), (66, 71), (66, 74), (66, 83), (79, 5), (79, 28), (79, 29), (79, 31), (79, 37), (79, 71), (79, 74), (79, 83)]</t>
        </is>
      </c>
      <c r="N47" t="n">
        <v>5355</v>
      </c>
      <c r="O47" t="n">
        <v>0.5</v>
      </c>
      <c r="P47" t="n">
        <v>0.95</v>
      </c>
      <c r="Q47" t="n">
        <v>3</v>
      </c>
      <c r="R47" t="n">
        <v>10000</v>
      </c>
      <c r="S47" t="inlineStr">
        <is>
          <t>15/03/2024, 16:05:37</t>
        </is>
      </c>
      <c r="T47" s="3">
        <f>hyperlink("https://spiral.technion.ac.il/results/MTAwMDA3Ng==/46/GOResultsPROCESS","link")</f>
        <v/>
      </c>
      <c r="U47" t="inlineStr">
        <is>
          <t>['GO:0007218:neuropeptide signaling pathway (qval1.09E-2)', 'GO:0043949:regulation of cAMP-mediated signaling (qval9.76E-1)', 'GO:0043951:negative regulation of cAMP-mediated signaling (qval9.56E-1)', 'GO:0016049:cell growth (qval1E0)', 'GO:0046325:negative regulation of glucose import (qval8.44E-1)', 'GO:2000851:positive regulation of glucocorticoid secretion (qval1E0)', 'GO:0048588:developmental cell growth (qval1E0)', 'GO:0007631:feeding behavior (qval1E0)', 'GO:0099537:trans-synaptic signaling (qval1E0)', 'GO:0007188:adenylate cyclase-modulating G protein-coupled receptor signaling pathway (qval9.99E-1)', 'GO:0010829:negative regulation of glucose transmembrane transport (qval9.11E-1)', 'GO:0007187:G protein-coupled receptor signaling pathway, coupled to cyclic nucleotide second messenger (qval8.5E-1)', 'GO:0099536:synaptic signaling (qval8.74E-1)', 'GO:0000053:argininosuccinate metabolic process (qval9.14E-1)', 'GO:2000292:regulation of defecation (qval8.53E-1)', 'GO:2000293:negative regulation of defecation (qval7.99E-1)', 'GO:2000575:negative regulation of microtubule motor activity (qval7.52E-1)', 'GO:0051480:regulation of cytosolic calcium ion concentration (qval7.95E-1)']</t>
        </is>
      </c>
      <c r="V47" s="3">
        <f>hyperlink("https://spiral.technion.ac.il/results/MTAwMDA3Ng==/46/GOResultsFUNCTION","link")</f>
        <v/>
      </c>
      <c r="W47" t="inlineStr">
        <is>
          <t>['GO:0017046:peptide hormone binding (qval6.17E-2)', 'GO:0005230:extracellular ligand-gated ion channel activity (qval5.48E-2)', 'GO:0008528:G protein-coupled peptide receptor activity (qval7.18E-2)', 'GO:0001653:peptide receptor activity (qval7.97E-2)', 'GO:0005237:inhibitory extracellular ligand-gated ion channel activity (qval8.33E-2)', 'GO:0042562:hormone binding (qval1.12E-1)', 'GO:0022835:transmitter-gated channel activity (qval1.26E-1)', 'GO:0022824:transmitter-gated ion channel activity (qval1.1E-1)', 'GO:0030594:neurotransmitter receptor activity (qval1.25E-1)', 'GO:0099095:ligand-gated anion channel activity (qval1.24E-1)', 'GO:0016933:extracellularly glycine-gated ion channel activity (qval1.85E-1)', 'GO:0016934:extracellularly glycine-gated chloride channel activity (qval1.7E-1)', 'GO:1904315:transmitter-gated ion channel activity involved in regulation of postsynaptic membrane potential (qval2.17E-1)', 'GO:0008066:glutamate receptor activity (qval2.11E-1)', 'GO:0008188:neuropeptide receptor activity (qval2.15E-1)', 'GO:0042923:neuropeptide binding (qval2.23E-1)', 'GO:0022852:glycine-gated chloride ion channel activity (qval2.22E-1)', 'GO:0099529:neurotransmitter receptor activity involved in regulation of postsynaptic membrane potential (qval2.23E-1)']</t>
        </is>
      </c>
      <c r="X47" s="3">
        <f>hyperlink("https://spiral.technion.ac.il/results/MTAwMDA3Ng==/46/GOResultsCOMPONENT","link")</f>
        <v/>
      </c>
      <c r="Y47" t="inlineStr">
        <is>
          <t>['GO:0045211:postsynaptic membrane (qval2.2E-1)', 'GO:0097458:neuron part (qval1.23E-1)', 'GO:0070852:cell body fiber (qval1.25E-1)', 'GO:0045202:synapse (qval1.18E-1)', 'GO:0120025:plasma membrane bounded cell projection (qval9.45E-2)', 'GO:0098690:glycinergic synapse (qval9.19E-2)', 'GO:0060077:inhibitory synapse (qval1.48E-1)', 'GO:0070761:pre-snoRNP complex (qval1.87E-1)', 'GO:0032585:multivesicular body membrane (qval1.66E-1)', 'GO:0043005:neuron projection (qval1.55E-1)', 'GO:0044456:synapse part (qval1.46E-1)']</t>
        </is>
      </c>
    </row>
    <row r="48">
      <c r="A48" s="1" t="n">
        <v>47</v>
      </c>
      <c r="B48" t="n">
        <v>18351</v>
      </c>
      <c r="C48" t="n">
        <v>5043</v>
      </c>
      <c r="D48" t="n">
        <v>89</v>
      </c>
      <c r="E48" t="n">
        <v>7832</v>
      </c>
      <c r="F48" t="n">
        <v>184</v>
      </c>
      <c r="G48" t="n">
        <v>2733</v>
      </c>
      <c r="H48" t="n">
        <v>42</v>
      </c>
      <c r="I48" t="n">
        <v>165</v>
      </c>
      <c r="J48" s="2" t="n">
        <v>-397</v>
      </c>
      <c r="K48" t="n">
        <v>0.48</v>
      </c>
      <c r="L48" t="inlineStr">
        <is>
          <t>2210016F16Rik,2310022B05Rik,5031439G07Rik,AI467606,Adcyap1r1,Adgrg1,Adra2a,Agbl5,Agt,Akap12,Amigo2,Apoc1,Arhgap18,Arhgef40,Arrdc1,As3mt,Atg9b,BC024139,BC035947,Baiap3,Canx,Catsperg1,Cbln1,Cd59a,Cfl2,Cirbp,Clcn5,Col16a1,Col6a3,Col9a2,Cox7a2l,Cuedc1,Cyp51,Ddc,Ddost,Dhrs13,Dlk1,Dpy19l4,Ebf2,Ebf3,Ebpl,Eif4e3,Entpd6,Etnppl,Fchsd2,Fkbp14,Fndc3a,Foxr2,Fuca1,Gaa,Gdpd2,Ghr,Ghsr,Glra1,Gnai2,Gpld1,Gpx3,Gstm6,Gstt2,Gusb,H2-Q2,H2afy,Heyl,Hsdl1,Hsp90b1,Hspa13,Hspa5,Hyou1,Igsf1,Itih3,Kcnh2,Khnyn,Klhl1,Ldlr,Lgals8,Lgmn,Lhfpl5,Lhx1,Lrig1,Lrrc75b,Ltbp3,Macf1,Mad2l2,Maged2,Mbd6,Mboat7,Megf6,Mfn1,Mgst1,Mmp23,Mtss1,Nbdy,Nbeal2,Ncam1,Ndrg2,Nectin2,Nedd4,Ngb,Nkx2-1,Nnat,Nynrin,Oat,Onecut3,Osbpl9,P3h4,Paqr6,Pcbd1,Pcm1,Peg10,Pigs,Pigv,Pipox,Poglut1,Pold4,Ppp1r3f,Prkra,Prmt9,Proca1,Prpsap1,Prr5,Ptch1,Qpct,Rasa4,Rasgrp2,Rassf7,Rbm4b,Rcan3,Rcn1,Rcn2,Rgl2,Rhov,Rimklb,Rlim,Rnd2,Rspry1,Rwdd3,Sdsl,Sfrp5,Slc25a39,Slc39a7,Slc41a3,Slc6a11,Slc6a9,Smad5,Smim1,Smim19,Sncg,Sparc,Srp72,Srprb,Ssr4,St8sia2,Susd2,T2,Tasp1,Tceal1,Tekt2,Tent5a,Thnsl2,Tmed3,Tmem117,Tmem176a,Tmem255a,Tppp3,Trac,Tril,Ttc39a,Ttc4,Ttll9,Txndc5,Ubc,Unc119,Vangl2,Vapb,Vat1,Vmn2r1,Wsb1,Zeb1,Zfhx3,Zfp395,Zfp467,Zfp512,Zfp521,Zscan26</t>
        </is>
      </c>
      <c r="M48" t="inlineStr">
        <is>
          <t>[(6, 28), (6, 34), (6, 71), (6, 74), (6, 83), (9, 28), (9, 34), (9, 71), (9, 74), (9, 83), (10, 28), (10, 71), (10, 74), (10, 83), (19, 28), (19, 71), (19, 74), (19, 83), (21, 28), (21, 34), (21, 71), (21, 74), (21, 83), (25, 28), (25, 34), (25, 71), (25, 74), (25, 83), (30, 28), (30, 34), (30, 71), (30, 74), (30, 83), (35, 28), (35, 34), (35, 71), (35, 74), (35, 83), (38, 28), (38, 71), (38, 74), (38, 83), (39, 28), (39, 34), (39, 71), (39, 74), (39, 83), (40, 28), (40, 34), (40, 71), (40, 74), (40, 83), (42, 28), (42, 71), (42, 74), (42, 83), (43, 28), (43, 34), (43, 71), (43, 74), (43, 83), (46, 28), (46, 34), (46, 71), (46, 74), (46, 83), (47, 34), (51, 28), (51, 34), (51, 71), (51, 74), (51, 83), (52, 28), (52, 34), (52, 71), (52, 74), (52, 83), (56, 28), (56, 34), (56, 71), (56, 74), (56, 83), (57, 28), (57, 34), (57, 71), (57, 74), (57, 83), (58, 28), (58, 34), (58, 71), (58, 74), (58, 83), (59, 71), (60, 28), (60, 34), (60, 71), (60, 74), (62, 28), (62, 34), (62, 71), (62, 74), (62, 83), (63, 28), (63, 34), (63, 71), (63, 74), (63, 83), (65, 28), (65, 71), (65, 74), (65, 83), (67, 28), (67, 34), (67, 71), (67, 74), (67, 83), (68, 28), (68, 34), (68, 71), (68, 74), (69, 28), (69, 71), (69, 74), (73, 28), (73, 71), (73, 74), (73, 83), (76, 28), (76, 34), (76, 71), (76, 74), (76, 83), (77, 28), (77, 71), (77, 74), (80, 28), (80, 34), (80, 71), (80, 74), (80, 83), (81, 28), (81, 34), (81, 71), (81, 74), (81, 83), (82, 28), (82, 34), (82, 71), (82, 74), (82, 83), (85, 28), (85, 34), (85, 71), (85, 74), (85, 83), (86, 28), (86, 34), (86, 71), (86, 74), (86, 83), (87, 28), (87, 34), (87, 71), (87, 74), (87, 83)]</t>
        </is>
      </c>
      <c r="N48" t="n">
        <v>3820</v>
      </c>
      <c r="O48" t="n">
        <v>0.75</v>
      </c>
      <c r="P48" t="n">
        <v>0.95</v>
      </c>
      <c r="Q48" t="n">
        <v>3</v>
      </c>
      <c r="R48" t="n">
        <v>10000</v>
      </c>
      <c r="S48" t="inlineStr">
        <is>
          <t>15/03/2024, 16:05:55</t>
        </is>
      </c>
      <c r="T48" s="3">
        <f>hyperlink("https://spiral.technion.ac.il/results/MTAwMDA3Ng==/47/GOResultsPROCESS","link")</f>
        <v/>
      </c>
      <c r="U48" t="inlineStr">
        <is>
          <t>NO TERMS</t>
        </is>
      </c>
      <c r="V48" s="3">
        <f>hyperlink("https://spiral.technion.ac.il/results/MTAwMDA3Ng==/47/GOResultsFUNCTION","link")</f>
        <v/>
      </c>
      <c r="W48" t="inlineStr">
        <is>
          <t>['GO:0004602:glutathione peroxidase activity (qval1E0)']</t>
        </is>
      </c>
      <c r="X48" s="3">
        <f>hyperlink("https://spiral.technion.ac.il/results/MTAwMDA3Ng==/47/GOResultsCOMPONENT","link")</f>
        <v/>
      </c>
      <c r="Y48" t="inlineStr">
        <is>
          <t>['GO:0034663:endoplasmic reticulum chaperone complex (qval3.18E-1)', 'GO:0005790:smooth endoplasmic reticulum (qval1.74E-1)', 'GO:0044444:cytoplasmic part (qval2.07E-1)', 'GO:0005783:endoplasmic reticulum (qval1.71E-1)']</t>
        </is>
      </c>
    </row>
    <row r="49">
      <c r="A49" s="1" t="n">
        <v>48</v>
      </c>
      <c r="B49" t="n">
        <v>18351</v>
      </c>
      <c r="C49" t="n">
        <v>5043</v>
      </c>
      <c r="D49" t="n">
        <v>89</v>
      </c>
      <c r="E49" t="n">
        <v>7832</v>
      </c>
      <c r="F49" t="n">
        <v>952</v>
      </c>
      <c r="G49" t="n">
        <v>1802</v>
      </c>
      <c r="H49" t="n">
        <v>30</v>
      </c>
      <c r="I49" t="n">
        <v>121</v>
      </c>
      <c r="J49" s="2" t="n">
        <v>-3895</v>
      </c>
      <c r="K49" t="n">
        <v>0.48</v>
      </c>
      <c r="L49" t="inlineStr">
        <is>
          <t>1700030J22Rik,2700081O15Rik,2900026A02Rik,5330417C22Rik,A830018L16Rik,Aak1,Abhd8,Abi1,Abr,Ackr1,Acsl4,Acta1,Actl6b,Actr1b,Actr8,Adam11,Adam22,Adamts10,Adar,Adck2,Add2,Adgrb2,Adgrl1,Adgrl3,Adprh,Adrb1,Agap2,Agfg1,Agtpbp1,Ajap1,Akap11,Akap7,Akt3,Aldh18a1,Alg2,Alkbh6,Amph,Ankrd33b,Ankrd34a,Ankrd42,Anxa6,Ap1s1,Ap2a1,Ap2b1,Ap3b2,Apba2,Arf3,Arhgap44,Arhgef11,Arhgef17,Arhgef4,Arhgef9,Arl6ip5,Armc1,Armcx1,Arpc4,Arpp21,Asah1,Asb7,Asna1,Astn1,Atcay,Atg12,Atg16l1,Atg9a,Atl1,Atmin,Atp13a3,Atp1b1,Atp2b3,Atp5d,Atp5g3,Atp6v0a1,Atp6v1b2,Atp6v1c1,Atp6v1d,Atp6v1e1,Atp6v1g2,Atp8a2,Atpif1,Atrnl1,Atxn1,Atxn7l2,Atxn7l3,Aurkaip1,B4galnt1,B4galnt4,B4galt5,Baiap2,Banp,Bap1,Basp1,Bbs1,Bbs12,Bclaf1,Bcr,Begain,Bex2,Bex3,Bicdl1,Bid,Brsk2,Bsn,Btf3l4,C1qtnf4,Cabp1,Cacna1a,Cacna1b,Cacna1d,Cacna1e,Cacna2d1,Cacnb1,Cacnb2,Cacnb3,Cacng3,Cadm2,Cadm3,Cadps,Calcoco1,Calm1,Calm2,Caly,Camk2a,Camk2g,Camk4,Camkk2,Camkv,Camta1,Cap2,Car10,Car15,Castor2,Cbarp,Cbfa2t3,Ccdc149,Ccdc155,Ccdc32,Ccdc6,Ccdc85b,Ccdc92,Cck,Cckbr,Ccne1,Ccne2,Ccser1,Cdh22,Cdipt,Cdk14,Cdk17,Cdk5r1,Cdk5r2,Cdk9,Cds2,Cebpz,Celf1,Celf2,Celf3,Celf4,Celf5,Celsr2,Celsr3,Cep170b,Cep19,Cers1,Chchd6,Chd5,Chgb,Chn1,Chpf,Chpf2,Chrm1,Chrm3,Chst1,Chsy1,Ciapin1,Clasp1,Clba1,Clec11a,Clint1,Clip1,Clstn1,Clstn3,Cluh,Clvs2,Cmas,Cnksr2,Cnnm1,Cnrip1,Cntn1,Cntn4,Cntnap1,Cntnap5a,Col19a1,Col4a2,Cops7a,Coq3,Coq8a,Coro1a,Cort,Crmp1,Crocc,Cry1,Csnk1g1,Csrnp2,Csrnp3,Ctc1,Ctdnep1,Ctnnd2,Ctxn1,Cyfip2,Cyp46a1,Cyp4x1,D17H6S53E,D430041D05Rik,Dact2,Dbn1,Dcaf7,Dclk1,Ddx25,Ddx41,Dennd6b,Dgke,Dgkz,Diras2,Dlg2,Dlg4,Dlgap1,Dlgap2,Dlgap3,Dlgap4,Dlk2,Dmtn,Dmxl2,Dnajb4,Dnajb5,Dnm1,Dock3,Dph2,Dpp10,Dpp6,Dtd1,Dtx3,Dusp6,Dync1i1,Dynll2,Dyrk2,Dzip1l,E130309D02Rik,E2f1,Edc4,Edrf1,Eef1a2,Efcab6,Efhd2,Egr4,Eid2,Eif2ak1,Eif4a2,Eipr1,Elfn2,Elmo2,Elp1,Emx1,Enc1,Eno2,Ensa,Entpd7,Ephx4,Epm2aip1,Epop,Erc2,Ercc6,Ergic1,Ergic3,Eri3,Ern1,Etv5,Evl,Extl1,Extl2,Faap24,Fabp3,Faim2,Fam120b,Fam126b,Fam131a,Fam155a,Fam171a2,Fam174b,Fam217b,Fam220a,Fam49a,Fam76b,Fam78b,Fam81a,Fam98c,Fank1,Fbxl16,Fbxl17,Fbxl2,Fbxo16,Fbxo22,Fbxo31,Fbxo41,Fbxw7,Fcho1,Fem1a,Fgf12,Fhl2,Fhod3,Fkbp2,Fkbp3,Fkbp8,Flywch1,Fmnl1,Fndc10,Fosb,Frmpd4,Frrs1l,Fry,Fto,Fxyd7,Fzd3,G3bp2,Gabarapl1,Gabbr2,Gabra1,Gabra4,Gabrb2,Gabrb3,Gabrg2,Gal3st3,Gcc2,Gda,Gdap1,Gdi1,Ggt7,Gls,Gls2,Glt1d1,Gm10037,Gm1043,Gm38393,Gm42372,Gm42517,Gnaq,Gnaz,Gng3,Gnl1,Golga7b,Got1,Gpm6a,Gpr158,Gpr162,Gpr26,Gpr27,Gpr61,Gprin1,Grasp,Gria2,Gria3,Grik5,Grin1,Grin2a,Grin2b,Grina,Grk2,Grm5,Gtf2h3,Gucy1a2,Gucy1b1,H1fx,H2afz,Habp4,Hcn1,Hdgf,Heatr1,Hectd4,Hecw1,Helz,Herc3,Hic2,Hivep2,Hk1,Hnrnpd,Homer1,Hpcal4,Hras,Hsph1,Htr5a,Ica1,Ica1l,Icam5,Iffo2,Igsf9b,Il1rapl1,Il34,Ildr2,Ina,Inpp4a,Insyn1,Intu,Ip6k2,Iqsec2,Iqsec3,Irf2bpl,Irgq,Itpka,Jakmip2,Jazf1,Jph3,Kalrn,Kcna2,Kcna4,Kcnab2,Kcnb1,Kcnc4,Kcnd1,Kcnf1,Kcnh3,Kcnj11,Kcnj3,Kcnj4,Kcnj6,Kcnj9,Kcnk12,Kcnk4,Kcnq2,Kcnt1,Kctd16,Kif2a,Kif5c,Kifap3,Kifc2,Kiss1r,Klc2,Klf12,Klhl21,Klhl22,Kpna1,Kptn,Krt222,Ksr2,L1cam,L3mbtl1,Lancl2,Larp4b,Lasp1,Lhfpl4,Lin7a,Lin7b,Lingo1,Lmo4,Lmtk3,Lpcat4,Lrfn2,Lrp11,Lrp3,Lrp8,Lrrc24,Lrrc3b,Lrrc59,Lrrc73,Lrrtm3,Lrrtm4,Ltk,Luzp1,Lypla2,Lzts1,Lzts3,Madd,Mafb,Magee1,Mal2,Man1a2,Map1b,Map2,Map2k1,Map3k12,Map3k5,Map3k9,Map9,Mapk1,Mapk10,Mapk8ip2,March6,March9,Mark1,Mast1,Matk,Mcf2l,Mchr1,Mcph1,Mef2a,Mef2c,Megf9,Mettl2,Mfn2,Mfsd4a,Mgat5b,Micu3,Midn,Mmaa,Mmp17,Mogs,Morf4l2,Mras,Mrnip,Mrtfa,Mrtfb,Msc,Mthfr,Mtmr1,Mtmr12,Mtpn,Myadm,Myef2,Myo5a,Mypop,Myt1l,Nab2,Nanos1,Nap1l2,Napb,Napg,Nat14,Nat8l,Nbea,Ncald,Ncan,Ndfip1,Ndrg3,Ndrg4,Ndufa9,Ndufaf5,Ndufs5,Necap1,Nefl,Negr1,Nell2,Neto2,Neurl1b,Nfkbid,Ngef,Nlgn2,Nlk,Nme7,Nmnat2,Noc4l,Nol4,Nova2,Npas2,Npas4,Nphp4,Nptn,Nptx1,Npy,Nr1d1,Nr2f1,Nr4a1,Nrcam,Nrg1,Nrgn,Nrn1,Nrxn1,Nrxn2,Nsf,Nsg1,Nsg2,Ntm,Nudt18,Numbl,Nyap2,Ogdhl,Olfm1,Olfm2,Osbp2,Otud3,Pacs1,Pacsin1,Pak3,Palm,Pam,Pank4,Paqr9,Parp6,Pbx1,Pcbp3,Pcdh1,Pcdha12,Pcdha8,Pcdhb13,Pcdhb7,Pcdhgc5,Pcgf2,Pck2,Pclo,Pcmt1,Pcnx2,Pcsk2,Pdap1,Pde4d,Pdlim7,Pdxp,Pdzd4,Pfkm,Pfkp,Pfn2,Pgam5,Pgm2l1,Phb2,Phf20,Phf24,Phyhip,Pianp,Pid1,Pik3r2,Pip4k2b,Pip5k1c,Pitpnm2,Pitpnm3,Pkm,Pknox1,Pknox2,Pla2g4e,Plcb1,Plcl2,Pld3,Plec,Plekhb2,Plk2,Plpp6,Plppr2,Plppr4,Plppr5,Plxna2,Plxnc1,Pnmal1,Porcn,Ppan,Ppfia3,Ppip5k1,Ppme1,Ppp1r9a,Ppp1r9b,Ppp3ca,Ppp3cb,Ppp3r1,Ppp6r2,Prep,Prkar1b,Prkcb,Prkce,Prkci,Prmt8,Prrg3,Prrt2,Prrt3,Psd3,Psmc4,Psmd4,Psmd5,Ptk2b,Ptms,Ptprn,Ptprn2,Ptprs,Purb,Pxmp4,Rab11fip3,Rab15,Rab3a,Rab6b,Rabgef1,Ralyl,Rap1gap2,Rasgrf1,Rbbp7,Rbfox1,Rbfox2,Rbfox3,Rcc2,Rcor2,Reep1,Retreg2,Rfx5,Rgs7,Rgs7bp,Rhobtb2,Rhot2,Rimbp2,Rims1,Rims4,Ripor1,Rmnd5b,Rnf157,Rnft2,Robo2,Rprd1a,Rpusd1,Rrp1,Rtn1,Rtn2,Rtn4r,Rtn4rl2,Rusc1,Ryr2,S100a10,Safb,Samd12,Sap30bp,Sbno2,Scaf1,Scamp1,Scn2a,Scn2b,Scn8a,Scrn1,Sdc3,Sdhb,Sec22a,Sec22b,Secisbp2,Sema4f,Sema6b,Sept11,Sept3,Sept5,Sept9,Serpini1,Sez6l,Sgip1,Sgsm3,Sh3gl2,Sh3rf3,Shank2,Shank3,Shc2,Shc3,Shd,Shfl,Shisa5,Shisa7,Sidt1,Sik1,Sirpa,Slc12a5,Slc17a7,Slc1a1,Slc25a14,Slc2a13,Slc2a3,Slc2a6,Slc30a5,Slc36a1,Slc39a10,Slc41a2,Slc4a10,Slc4a1ap,Slc4a3,Slc52a2,Slc6a17,Slc7a4,Slc8a2,Slitrk1,Slmap,Smarca1,Smarcd2,Smim13,Snap25,Snap47,Snap91,Snca,Snhg11,Snrnp70,Snx10,Sorbs2,Sorcs3,Sp2,Spata2l,Spats2,Spcs3,Speg,Sphkap,Spire2,Spock1,Spock2,Spred2,Spred3,Sprn,Spryd3,Sptan1,Sptbn2,Sptbn4,Src,Srrm2,Srrm3,Ssbp4,Sstr1,Ssx2ip,St3gal5,Stac3,Stk25,Stk32c,Stmn2,Stmn3,Stoml1,Strap,Strbp,Strip1,Strn4,Stub1,Stx1a,Stx1b,Stx7,Stxbp1,Stxbp5,Suds3,Sult4a1,Susd4,Sv2b,Svop,Syn1,Syngap1,Syngr1,Synj1,Synpo,Syt1,Syt13,Syt16,Syt4,Syt5,Syt7,Tacc1,Tango2,Tbc1d25,Tbc1d30,Tbc1d9,Tceal5,Tef,Tefm,Tent4b,Tesk1,Tex2,Thy1,Tia1,Tiam2,Timm17a,Tlcd1,Tmem121b,Tmem132a,Tmem151b,Tmem168,Tmem191c,Tmem198,Tmem240,Tmem263,Tmem59l,Tmem63c,Tmem8b,Tmx1,Tnik,Tomm40l,Tpm1,Trib1,Trim3,Trim32,Trim37,Trim46,Trim9,Trio,Trp53bp1,Trpv2,Tsc22d1,Tspan13,Tspan7,Tspoap1,Tspyl5,Ttc19,Ttc3,Ttc7b,Ttc9b,Tti1,Ttyh3,Tuba4a,Tubg2,Tusc3,Tut1,Tvp23a,Ubap2l,Ube2ql1,Ubtd2,Uchl5,Ugcg,Unc13a,Unc13b,Unc79,Unc80,Urb2,Usb1,Usp13,Usp14,Usp20,Usp21,Usp28,Usp4,Usp45,Usp7,Vamp2,Vars,Vcpkmt,Vezt,Vgf,Vipr1,Vopp1,Vps33a,Vps37d,Vstm2a,Vstm2b,Wasl,Wbp11,Wdr31,Wdr82,Wipf2,Wnk2,Yaf2,Ypel4,Ywhab,Ywhag,Ywhah,Zbtb18,Zbtb8b,Zc2hc1a,Zcchc18,Zfp11,Zfp174,Zfp182,Zfp575,Zfp597,Zfp61,Zfp667,Zfp791,Zfp941,Zfp952,Zfyve27,Zfyve28,Zkscan1,Zmiz2,Znrf1,Zpr1,Zranb2,Zswim1</t>
        </is>
      </c>
      <c r="M49" t="inlineStr">
        <is>
          <t>[(3, 6), (3, 9), (3, 10), (3, 21), (3, 25), (3, 30), (3, 38), (3, 39), (3, 40), (3, 43), (3, 46), (3, 52), (3, 57), (3, 58), (3, 62), (3, 63), (3, 68), (3, 69), (3, 73), (3, 76), (3, 77), (3, 80), (3, 82), (3, 86), (7, 6), (7, 21), (7, 57), (7, 80), (14, 6), (14, 9), (14, 10), (14, 21), (14, 25), (14, 30), (14, 38), (14, 39), (14, 40), (14, 43), (14, 46), (14, 52), (14, 57), (14, 58), (14, 62), (14, 63), (14, 68), (14, 69), (14, 73), (14, 76), (14, 77), (14, 80), (14, 82), (14, 86), (24, 6), (24, 9), (24, 10), (24, 21), (24, 25), (24, 30), (24, 38), (24, 39), (24, 40), (24, 43), (24, 46), (24, 52), (24, 57), (24, 58), (24, 62), (24, 68), (24, 69), (24, 73), (24, 76), (24, 80), (24, 82), (24, 86), (27, 6), (27, 9), (27, 10), (27, 21), (27, 25), (27, 30), (27, 38), (27, 39), (27, 40), (27, 43), (27, 46), (27, 52), (27, 57), (27, 58), (27, 62), (27, 63), (27, 68), (27, 69), (27, 73), (27, 76), (27, 77), (27, 80), (27, 82), (27, 86), (53, 6), (53, 9), (53, 10), (53, 21), (53, 25), (53, 30), (53, 38), (53, 39), (53, 40), (53, 43), (53, 46), (53, 52), (53, 57), (53, 58), (53, 62), (53, 63), (53, 68), (53, 69), (53, 73), (53, 76), (53, 80), (53, 82), (53, 86)]</t>
        </is>
      </c>
      <c r="N49" t="n">
        <v>1195</v>
      </c>
      <c r="O49" t="n">
        <v>1</v>
      </c>
      <c r="P49" t="n">
        <v>0.9</v>
      </c>
      <c r="Q49" t="n">
        <v>3</v>
      </c>
      <c r="R49" t="n">
        <v>10000</v>
      </c>
      <c r="S49" t="inlineStr">
        <is>
          <t>15/03/2024, 16:07:59</t>
        </is>
      </c>
      <c r="T49" s="3">
        <f>hyperlink("https://spiral.technion.ac.il/results/MTAwMDA3Ng==/48/GOResultsPROCESS","link")</f>
        <v/>
      </c>
      <c r="U49" t="inlineStr">
        <is>
          <t>['GO:0050804:modulation of chemical synaptic transmission (qval6.62E-33)', 'GO:0099177:regulation of trans-synaptic signaling (qval4E-33)', 'GO:0051179:localization (qval2.48E-22)', 'GO:0050808:synapse organization (qval6.19E-19)', 'GO:0051049:regulation of transport (qval1.24E-18)', 'GO:0051641:cellular localization (qval1.06E-17)', 'GO:0048167:regulation of synaptic plasticity (qval1.88E-17)', 'GO:0099003:vesicle-mediated transport in synapse (qval5.56E-17)', 'GO:0098916:anterograde trans-synaptic signaling (qval1.43E-16)', 'GO:0007268:chemical synaptic transmission (qval1.29E-16)', 'GO:0099537:trans-synaptic signaling (qval1.73E-16)', 'GO:0042391:regulation of membrane potential (qval3.21E-16)', 'GO:0099536:synaptic signaling (qval3.75E-16)', 'GO:0051234:establishment of localization (qval1.28E-15)', 'GO:0099643:signal release from synapse (qval2.27E-15)', 'GO:0006810:transport (qval2.94E-15)', 'GO:0050806:positive regulation of synaptic transmission (qval9.67E-15)', 'GO:0043269:regulation of ion transport (qval2.19E-14)', 'GO:0097479:synaptic vesicle localization (qval3.02E-14)', 'GO:0072657:protein localization to membrane (qval8.56E-14)', 'GO:0023052:signaling (qval8.5E-14)', 'GO:0065008:regulation of biological quality (qval1.56E-13)', 'GO:0120035:regulation of plasma membrane bounded cell projection organization (qval1.7E-13)', 'GO:0051668:localization within membrane (qval1.78E-13)', 'GO:0060341:regulation of cellular localization (qval2.88E-13)', 'GO:0031344:regulation of cell projection organization (qval3.29E-13)', 'GO:0048168:regulation of neuronal synaptic plasticity (qval3.31E-13)', 'GO:0008104:protein localization (qval3.55E-13)', 'GO:0010975:regulation of neuron projection development (qval5.06E-13)', 'GO:0033036:macromolecule localization (qval1.1E-12)', 'GO:0034765:regulation of ion transmembrane transport (qval1.17E-12)', 'GO:0032879:regulation of localization (qval1.93E-12)', 'GO:0048489:synaptic vesicle transport (qval2.04E-12)', 'GO:0097480:establishment of synaptic vesicle localization (qval1.98E-12)', 'GO:0098693:regulation of synaptic vesicle cycle (qval4.44E-12)', 'GO:0034762:regulation of transmembrane transport (qval5.81E-12)', 'GO:0034613:cellular protein localization (qval9.32E-12)', 'GO:0070727:cellular macromolecule localization (qval1.83E-11)', 'GO:0017156:calcium ion regulated exocytosis (qval2.26E-11)', 'GO:0016043:cellular component organization (qval2.27E-11)', 'GO:0007267:cell-cell signaling (qval2.83E-11)', 'GO:0071840:cellular component organization or biogenesis (qval3.27E-11)', 'GO:0016079:synaptic vesicle exocytosis (qval3.61E-11)', 'GO:0099072:regulation of postsynaptic membrane neurotransmitter receptor levels (qval3.59E-11)', 'GO:0051649:establishment of localization in cell (qval3.52E-11)', 'GO:0010769:regulation of cell morphogenesis involved in differentiation (qval4.24E-11)', 'GO:0051648:vesicle localization (qval9.35E-11)', 'GO:0023061:signal release (qval9.15E-11)', 'GO:0045664:regulation of neuron differentiation (qval1.18E-10)', 'GO:1990778:protein localization to cell periphery (qval1.3E-10)', 'GO:0035418:protein localization to synapse (qval2.22E-10)', 'GO:0051128:regulation of cellular component organization (qval2.18E-10)', 'GO:0051960:regulation of nervous system development (qval2.25E-10)', 'GO:0007269:neurotransmitter secretion (qval3.03E-10)', 'GO:0022604:regulation of cell morphogenesis (qval3.36E-10)', 'GO:0050807:regulation of synapse organization (qval3.67E-10)', 'GO:0032412:regulation of ion transmembrane transporter activity (qval7.11E-10)', 'GO:0022898:regulation of transmembrane transporter activity (qval7.1E-10)', 'GO:0032409:regulation of transporter activity (qval8E-10)', 'GO:0006887:exocytosis (qval7.97E-10)', 'GO:0060284:regulation of cell development (qval8.15E-10)', 'GO:0032940:secretion by cell (qval1.04E-9)', 'GO:0023051:regulation of signaling (qval1.46E-9)', 'GO:0050767:regulation of neurogenesis (qval1.94E-9)', 'GO:0099601:regulation of neurotransmitter receptor activity (qval2.21E-9)', 'GO:0060078:regulation of postsynaptic membrane potential (qval2.49E-9)', 'GO:0017158:regulation of calcium ion-dependent exocytosis (qval2.63E-9)', 'GO:0010646:regulation of cell communication (qval2.62E-9)', 'GO:0051650:establishment of vesicle localization (qval4.08E-9)', 'GO:0140029:exocytic process (qval5.74E-9)', 'GO:0046928:regulation of neurotransmitter secretion (qval8.92E-9)', 'GO:0048812:neuron projection morphogenesis (qval9.3E-9)', 'GO:1903530:regulation of secretion by cell (qval1.27E-8)', 'GO:0007610:behavior (qval1.26E-8)', 'GO:0016192:vesicle-mediated transport (qval1.39E-8)', 'GO:0046903:secretion (qval1.49E-8)', 'GO:0007416:synapse assembly (qval1.59E-8)', 'GO:0120039:plasma membrane bounded cell projection morphogenesis (qval1.81E-8)', 'GO:0017157:regulation of exocytosis (qval1.96E-8)', 'GO:0006836:neurotransmitter transport (qval2.19E-8)', 'GO:0010807:regulation of synaptic vesicle priming (qval3.15E-8)', 'GO:0007154:cell communication (qval3.46E-8)', 'GO:0048858:cell projection morphogenesis (qval3.51E-8)', 'GO:0051640:organelle localization (qval3.91E-8)', 'GO:2000463:positive regulation of excitatory postsynaptic potential (qval3.96E-8)', 'GO:1904062:regulation of cation transmembrane transport (qval4.22E-8)', 'GO:0045055:regulated exocytosis (qval4.56E-8)', 'GO:0031644:regulation of neurological system process (qval5.03E-8)', 'GO:0060627:regulation of vesicle-mediated transport (qval8.68E-8)', 'GO:1903305:regulation of regulated secretory pathway (qval8.98E-8)', 'GO:0098660:inorganic ion transmembrane transport (qval1.04E-7)', 'GO:0032990:cell part morphogenesis (qval1.14E-7)', 'GO:0098815:modulation of excitatory postsynaptic potential (qval2.33E-7)', 'GO:0010976:positive regulation of neuron projection development (qval2.41E-7)', 'GO:2001257:regulation of cation channel activity (qval2.46E-7)', 'GO:0007215:glutamate receptor signaling pathway (qval4.16E-7)', 'GO:0050789:regulation of biological process (qval4.8E-7)', 'GO:0065007:biological regulation (qval4.96E-7)', 'GO:0098662:inorganic cation transmembrane transport (qval5.37E-7)', 'GO:0051588:regulation of neurotransmitter transport (qval5.59E-7)', 'GO:0031346:positive regulation of cell projection organization (qval6.37E-7)', 'GO:0046907:intracellular transport (qval6.53E-7)', 'GO:1902803:regulation of synaptic vesicle transport (qval7.88E-7)', 'GO:0001505:regulation of neurotransmitter levels (qval9.81E-7)', 'GO:0050905:neuromuscular process (qval1E-6)', 'GO:1905475:regulation of protein localization to membrane (qval1.06E-6)', 'GO:0099175:regulation of postsynapse organization (qval1.2E-6)', 'GO:0030030:cell projection organization (qval1.23E-6)', 'GO:0051046:regulation of secretion (qval1.24E-6)', 'GO:0050773:regulation of dendrite development (qval1.33E-6)', 'GO:0016082:synaptic vesicle priming (qval1.44E-6)', 'GO:0048172:regulation of short-term neuronal synaptic plasticity (qval1.43E-6)', 'GO:0043113:receptor clustering (qval1.57E-6)', 'GO:2000300:regulation of synaptic vesicle exocytosis (qval1.71E-6)', 'GO:0048278:vesicle docking (qval1.98E-6)', 'GO:0050794:regulation of cellular process (qval1.98E-6)', 'GO:0031503:protein-containing complex localization (qval2.8E-6)', 'GO:0051656:establishment of organelle localization (qval3.32E-6)', 'GO:1903539:protein localization to postsynaptic membrane (qval3.46E-6)', 'GO:0065009:regulation of molecular function (qval4.07E-6)', 'GO:0001956:positive regulation of neurotransmitter secretion (qval4.33E-6)', 'GO:0031646:positive regulation of neurological system process (qval4.37E-6)', 'GO:0010469:regulation of signaling receptor activity (qval4.51E-6)', 'GO:0060079:excitatory postsynaptic potential (qval4.94E-6)', 'GO:0016310:phosphorylation (qval5.84E-6)', 'GO:0045956:positive regulation of calcium ion-dependent exocytosis (qval6.68E-6)', 'GO:0048814:regulation of dendrite morphogenesis (qval6.63E-6)', 'GO:0098655:cation transmembrane transport (qval6.63E-6)', 'GO:0044057:regulation of system process (qval7.15E-6)', 'GO:0051130:positive regulation of cellular component organization (qval8.43E-6)', 'GO:0045666:positive regulation of neuron differentiation (qval8.46E-6)', 'GO:0032386:regulation of intracellular transport (qval8.68E-6)', 'GO:0022607:cellular component assembly (qval1.06E-5)', 'GO:0031175:neuron projection development (qval1.16E-5)', 'GO:0032880:regulation of protein localization (qval1.16E-5)', 'GO:0051962:positive regulation of nervous system development (qval1.16E-5)', 'GO:0051050:positive regulation of transport (qval1.22E-5)', 'GO:0007611:learning or memory (qval1.26E-5)', 'GO:0010770:positive regulation of cell morphogenesis involved in differentiation (qval1.26E-5)', 'GO:0007399:nervous system development (qval1.3E-5)', 'GO:0010720:positive regulation of cell development (qval1.56E-5)', 'GO:0006812:cation transport (qval1.7E-5)', 'GO:0030001:metal ion transport (qval1.71E-5)', 'GO:0050770:regulation of axonogenesis (qval1.7E-5)', 'GO:0098962:regulation of postsynaptic neurotransmitter receptor activity (qval2E-5)', 'GO:0060998:regulation of dendritic spine development (qval2.2E-5)', 'GO:0097120:receptor localization to synapse (qval2.2E-5)', 'GO:0010959:regulation of metal ion transport (qval2.41E-5)', 'GO:0050890:cognition (qval2.47E-5)', 'GO:0044087:regulation of cellular component biogenesis (qval2.64E-5)', 'GO:0060291:long-term synaptic potentiation (qval3.15E-5)', 'GO:0048791:calcium ion-regulated exocytosis of neurotransmitter (qval3.28E-5)', 'GO:0050769:positive regulation of neurogenesis (qval3.35E-5)', 'GO:0051966:regulation of synaptic transmission, glutamatergic (qval3.77E-5)', 'GO:0140056:organelle localization by membrane tethering (qval3.74E-5)', 'GO:0048488:synaptic vesicle endocytosis (qval3.74E-5)', 'GO:0140238:presynaptic endocytosis (qval3.72E-5)', 'GO:0032989:cellular component morphogenesis (qval4.59E-5)', 'GO:0007612:learning (qval4.58E-5)', 'GO:1900449:regulation of glutamate receptor signaling pathway (qval5.67E-5)', 'GO:0006811:ion transport (qval6.92E-5)', 'GO:0098657:import into cell (qval7.82E-5)', 'GO:0048169:regulation of long-term neuronal synaptic plasticity (qval8.02E-5)', 'GO:1902683:regulation of receptor localization to synapse (qval8.24E-5)', 'GO:0022406:membrane docking (qval9.19E-5)', 'GO:0072659:protein localization to plasma membrane (qval9.95E-5)', 'GO:0006904:vesicle docking involved in exocytosis (qval1.12E-4)', 'GO:0034220:ion transmembrane transport (qval1.38E-4)', 'GO:0007626:locomotory behavior (qval1.39E-4)', 'GO:0051239:regulation of multicellular organismal process (qval1.61E-4)', 'GO:0043254:regulation of protein complex assembly (qval1.86E-4)', 'GO:1902473:regulation of protein localization to synapse (qval1.87E-4)', 'GO:0006468:protein phosphorylation (qval2.2E-4)', 'GO:0061024:membrane organization (qval2.22E-4)', 'GO:0045595:regulation of cell differentiation (qval2.31E-4)', 'GO:0007613:memory (qval3.1E-4)', 'GO:0050885:neuromuscular process controlling balance (qval3.09E-4)', 'GO:0051703:intraspecies interaction between organisms (qval3.18E-4)', 'GO:0035176:social behavior (qval3.17E-4)', 'GO:0031338:regulation of vesicle fusion (qval3.29E-4)', 'GO:0031345:negative regulation of cell projection organization (qval3.42E-4)', 'GO:0006996:organelle organization (qval3.77E-4)', 'GO:0045184:establishment of protein localization (qval3.82E-4)', 'GO:0035235:ionotropic glutamate receptor signaling pathway (qval4.38E-4)', 'GO:0051705:multi-organism behavior (qval5.56E-4)', 'GO:0030534:adult behavior (qval5.85E-4)', 'GO:0015031:protein transport (qval6.6E-4)', 'GO:0035556:intracellular signal transduction (qval6.62E-4)', 'GO:1904862:inhibitory synapse assembly (qval6.69E-4)', 'GO:0051590:positive regulation of neurotransmitter transport (qval7.28E-4)', 'GO:0015672:monovalent inorganic cation transport (qval7.56E-4)', 'GO:0061001:regulation of dendritic spine morphogenesis (qval8.97E-4)', 'GO:0120036:plasma membrane bounded cell projection organization (qval9.51E-4)', 'GO:0007010:cytoskeleton organization (qval9.75E-4)', 'GO:0007214:gamma-aminobutyric acid signaling pathway (qval9.95E-4)', 'GO:0016050:vesicle organization (qval1.01E-3)', 'GO:0048268:clathrin coat assembly (qval1.12E-3)', 'GO:0006793:phosphorus metabolic process (qval1.13E-3)', 'GO:0043270:positive regulation of ion transport (qval1.19E-3)', 'GO:0016081:synaptic vesicle docking (qval1.21E-3)', 'GO:1902805:positive regulation of synaptic vesicle transport (qval1.2E-3)', 'GO:1903421:regulation of synaptic vesicle recycling (qval1.31E-3)', 'GO:0051932:synaptic transmission, GABAergic (qval1.7E-3)', 'GO:1903827:regulation of cellular protein localization (qval1.77E-3)', 'GO:0015833:peptide transport (qval1.85E-3)', 'GO:1904375:regulation of protein localization to cell periphery (qval1.84E-3)', 'GO:0006897:endocytosis (qval1.84E-3)', 'GO:0007409:axonogenesis (qval1.86E-3)', 'GO:0031629:synaptic vesicle fusion to presynaptic active zone membrane (qval2.05E-3)', 'GO:0099500:vesicle fusion to plasma membrane (qval2.04E-3)', 'GO:0072578:neurotransmitter-gated ion channel clustering (qval2.03E-3)', 'GO:1900006:positive regulation of dendrite development (qval2.12E-3)', 'GO:0018209:peptidyl-serine modification (qval2.14E-3)', 'GO:0007274:neuromuscular synaptic transmission (qval2.16E-3)', 'GO:0051963:regulation of synapse assembly (qval2.28E-3)', 'GO:0032271:regulation of protein polymerization (qval2.78E-3)', 'GO:0051952:regulation of amine transport (qval2.87E-3)', 'GO:0018105:peptidyl-serine phosphorylation (qval3.06E-3)', 'GO:0045921:positive regulation of exocytosis (qval3.1E-3)', 'GO:0098828:modulation of inhibitory postsynaptic potential (qval3.11E-3)', 'GO:0060999:positive regulation of dendritic spine development (qval3.1E-3)', 'GO:0006796:phosphate-containing compound metabolic process (qval3.4E-3)', 'GO:0099563:modification of synaptic structure (qval3.44E-3)', 'GO:0010771:negative regulation of cell morphogenesis involved in differentiation (qval3.45E-3)', 'GO:1903532:positive regulation of secretion by cell (qval3.44E-3)', 'GO:0006906:vesicle fusion (qval3.55E-3)', 'GO:0022603:regulation of anatomical structure morphogenesis (qval3.65E-3)', 'GO:0042886:amide transport (qval3.75E-3)', 'GO:0050772:positive regulation of axonogenesis (qval4.93E-3)', 'GO:0099645:neurotransmitter receptor localization to postsynaptic specialization membrane (qval4.95E-3)', 'GO:0099633:protein localization to postsynaptic specialization membrane (qval4.93E-3)', 'GO:0099590:neurotransmitter receptor internalization (qval4.91E-3)', 'GO:1903307:positive regulation of regulated secretory pathway (qval4.96E-3)', 'GO:0048284:organelle fusion (qval4.97E-3)', 'GO:0044089:positive regulation of cellular component biogenesis (qval5.04E-3)', 'GO:0035249:synaptic transmission, glutamatergic (qval5.52E-3)', 'GO:0016188:synaptic vesicle maturation (qval5.52E-3)', 'GO:0010035:response to inorganic substance (qval6.21E-3)', 'GO:0002028:regulation of sodium ion transport (qval6.31E-3)', 'GO:0006813:potassium ion transport (qval6.43E-3)', 'GO:0099173:postsynapse organization (qval6.47E-3)', 'GO:0051968:positive regulation of synaptic transmission, glutamatergic (qval6.78E-3)', 'GO:2000649:regulation of sodium ion transmembrane transporter activity (qval6.77E-3)', 'GO:0031339:negative regulation of vesicle fusion (qval6.91E-3)', 'GO:0099011:neuronal dense core vesicle exocytosis (qval6.88E-3)', 'GO:0099525:presynaptic dense core vesicle exocytosis (qval6.85E-3)', 'GO:1990709:presynaptic active zone organization (qval6.83E-3)', 'GO:0090174:organelle membrane fusion (qval6.96E-3)', 'GO:0048522:positive regulation of cellular process (qval7E-3)', 'GO:0006886:intracellular protein transport (qval7.77E-3)', 'GO:0070838:divalent metal ion transport (qval7.76E-3)', 'GO:0065003:protein-containing complex assembly (qval7.82E-3)', 'GO:0001508:action potential (qval7.91E-3)', 'GO:0007015:actin filament organization (qval8.01E-3)', 'GO:0050793:regulation of developmental process (qval8.46E-3)', 'GO:0050433:regulation of catecholamine secretion (qval8.59E-3)', 'GO:0072511:divalent inorganic cation transport (qval8.71E-3)', 'GO:0031630:regulation of synaptic vesicle fusion to presynaptic active zone membrane (qval8.89E-3)', 'GO:1903365:regulation of fear response (qval8.86E-3)', 'GO:2000302:positive regulation of synaptic vesicle exocytosis (qval8.82E-3)', 'GO:0035493:SNARE complex assembly (qval8.79E-3)', 'GO:2000822:regulation of behavioral fear response (qval8.76E-3)', 'GO:0006816:calcium ion transport (qval9.86E-3)', 'GO:0051592:response to calcium ion (qval1.09E-2)', 'GO:0035637:multicellular organismal signaling (qval1.12E-2)', 'GO:0030833:regulation of actin filament polymerization (qval1.16E-2)', 'GO:0048666:neuron development (qval1.17E-2)', 'GO:0014059:regulation of dopamine secretion (qval1.17E-2)', 'GO:1903076:regulation of protein localization to plasma membrane (qval1.19E-2)', 'GO:0044093:positive regulation of molecular function (qval1.21E-2)', 'GO:0055085:transmembrane transport (qval1.22E-2)', 'GO:0051646:mitochondrion localization (qval1.22E-2)', 'GO:0071417:cellular response to organonitrogen compound (qval1.36E-2)', 'GO:2000311:regulation of AMPA receptor activity (qval1.37E-2)', 'GO:0086010:membrane depolarization during action potential (qval1.37E-2)', 'GO:0098881:exocytic insertion of neurotransmitter receptor to plasma membrane (qval1.37E-2)', 'GO:0098967:exocytic insertion of neurotransmitter receptor to postsynaptic membrane (qval1.36E-2)', 'GO:1990504:dense core granule exocytosis (qval1.36E-2)', 'GO:0010970:transport along microtubule (qval1.4E-2)', 'GO:1903169:regulation of calcium ion transmembrane transport (qval1.43E-2)', 'GO:0035640:exploration behavior (qval1.45E-2)', 'GO:0071242:cellular response to ammonium ion (qval1.44E-2)', 'GO:0099111:microtubule-based transport (qval1.51E-2)', 'GO:0050775:positive regulation of dendrite morphogenesis (qval1.65E-2)', 'GO:0008064:regulation of actin polymerization or depolymerization (qval1.65E-2)', 'GO:0010977:negative regulation of neuron projection development (qval1.65E-2)', 'GO:0071804:cellular potassium ion transport (qval1.9E-2)', 'GO:0071805:potassium ion transmembrane transport (qval1.89E-2)', 'GO:0030705:cytoskeleton-dependent intracellular transport (qval1.91E-2)', 'GO:0051056:regulation of small GTPase mediated signal transduction (qval1.93E-2)', 'GO:0099558:maintenance of synapse structure (qval2.01E-2)', 'GO:0098877:neurotransmitter receptor transport to plasma membrane (qval2E-2)', 'GO:2000026:regulation of multicellular organismal development (qval2.01E-2)', 'GO:0030832:regulation of actin filament length (qval2.03E-2)', 'GO:0048731:system development (qval2.16E-2)', 'GO:0009306:protein secretion (qval2.27E-2)', 'GO:0051223:regulation of protein transport (qval2.33E-2)', 'GO:0099632:protein transport within plasma membrane (qval2.35E-2)', 'GO:0099637:neurotransmitter receptor transport (qval2.34E-2)', 'GO:1903367:positive regulation of fear response (qval2.41E-2)', 'GO:0098884:postsynaptic neurotransmitter receptor internalization (qval2.4E-2)', 'GO:2000987:positive regulation of behavioral fear response (qval2.39E-2)', 'GO:0097151:positive regulation of inhibitory postsynaptic potential (qval2.38E-2)', 'GO:0071420:cellular response to histamine (qval2.37E-2)', 'GO:0140239:postsynaptic endocytosis (qval2.37E-2)', 'GO:1902903:regulation of supramolecular fiber organization (qval2.45E-2)', 'GO:0050795:regulation of behavior (qval2.44E-2)', 'GO:0110053:regulation of actin filament organization (qval2.49E-2)', 'GO:0097061:dendritic spine organization (qval2.49E-2)', 'GO:0070201:regulation of establishment of protein localization (qval2.52E-2)', 'GO:1902305:regulation of sodium ion transmembrane transport (qval2.53E-2)', 'GO:0070509:calcium ion import (qval2.55E-2)', 'GO:0051899:membrane depolarization (qval2.55E-2)', 'GO:2000310:regulation of NMDA receptor activity (qval2.57E-2)', 'GO:0043933:protein-containing complex subunit organization (qval2.75E-2)', 'GO:0098696:regulation of neurotransmitter receptor localization to postsynaptic specialization membrane (qval2.75E-2)', 'GO:1902600:proton transmembrane transport (qval2.78E-2)', 'GO:0097116:gephyrin clustering involved in postsynaptic density assembly (qval2.79E-2)', 'GO:0098989:NMDA selective glutamate receptor signaling pathway (qval2.78E-2)', 'GO:0099170:postsynaptic modulation of chemical synaptic transmission (qval2.93E-2)', 'GO:0060997:dendritic spine morphogenesis (qval2.92E-2)', 'GO:0046578:regulation of Ras protein signal transduction (qval2.91E-2)', 'GO:0051924:regulation of calcium ion transport (qval3.03E-2)', 'GO:0090087:regulation of peptide transport (qval3.07E-2)', 'GO:0045920:negative regulation of exocytosis (qval3.12E-2)', 'GO:0010038:response to metal ion (qval3.19E-2)', 'GO:1901699:cellular response to nitrogen compound (qval3.43E-2)', 'GO:0099174:regulation of presynapse organization (qval3.45E-2)', 'GO:0021549:cerebellum development (qval3.44E-2)', 'GO:0060359:response to ammonium ion (qval3.56E-2)', 'GO:0051047:positive regulation of secretion (qval3.56E-2)', 'GO:0070588:calcium ion transmembrane transport (qval3.55E-2)', 'GO:0097091:synaptic vesicle clustering (qval3.74E-2)', 'GO:0051823:regulation of synapse structural plasticity (qval3.73E-2)', 'GO:0061669:spontaneous neurotransmitter secretion (qval3.71E-2)', 'GO:0099010:modification of postsynaptic structure (qval3.71E-2)', 'GO:0099084:postsynaptic specialization organization (qval3.7E-2)', 'GO:0032594:protein transport within lipid bilayer (qval3.73E-2)', 'GO:0000165:MAPK cascade (qval3.96E-2)', 'GO:0023014:signal transduction by protein phosphorylation (qval3.95E-2)', 'GO:0030516:regulation of axon extension (qval3.94E-2)', 'GO:0071248:cellular response to metal ion (qval4.04E-2)', 'GO:0009966:regulation of signal transduction (qval4.22E-2)', 'GO:0071705:nitrogen compound transport (qval4.3E-2)', 'GO:0048518:positive regulation of biological process (qval4.32E-2)', 'GO:0051493:regulation of cytoskeleton organization (qval4.35E-2)', 'GO:0042592:homeostatic process (qval4.34E-2)', 'GO:0032272:negative regulation of protein polymerization (qval4.35E-2)']</t>
        </is>
      </c>
      <c r="V49" s="3">
        <f>hyperlink("https://spiral.technion.ac.il/results/MTAwMDA3Ng==/48/GOResultsFUNCTION","link")</f>
        <v/>
      </c>
      <c r="W49" t="inlineStr">
        <is>
          <t>['GO:0005515:protein binding (qval6.33E-12)', 'GO:0008022:protein C-terminus binding (qval2.69E-10)', 'GO:0000149:SNARE binding (qval7.29E-10)', 'GO:0019904:protein domain specific binding (qval9.63E-9)', 'GO:0022839:ion gated channel activity (qval1.24E-8)', 'GO:0022836:gated channel activity (qval1.11E-8)', 'GO:0022843:voltage-gated cation channel activity (qval6.99E-8)', 'GO:0019900:kinase binding (qval6.35E-8)', 'GO:0022890:inorganic cation transmembrane transporter activity (qval1.22E-7)', 'GO:0005216:ion channel activity (qval1.12E-7)', 'GO:0098918:structural constituent of synapse (qval1.05E-7)', 'GO:0019901:protein kinase binding (qval1.7E-7)', 'GO:0022838:substrate-specific channel activity (qval2.04E-7)', 'GO:0005244:voltage-gated ion channel activity (qval1.97E-7)', 'GO:0022832:voltage-gated channel activity (qval1.84E-7)', 'GO:0019905:syntaxin binding (qval1.74E-7)', 'GO:0005261:cation channel activity (qval2.26E-7)', 'GO:0015267:channel activity (qval4.56E-7)', 'GO:0022803:passive transmembrane transporter activity (qval4.32E-7)', 'GO:0005488:binding (qval5.59E-7)', 'GO:0046873:metal ion transmembrane transporter activity (qval1.07E-6)', 'GO:0008092:cytoskeletal protein binding (qval1.81E-6)', 'GO:0008324:cation transmembrane transporter activity (qval1.77E-6)', 'GO:0017075:syntaxin-1 binding (qval3.9E-6)', 'GO:0019899:enzyme binding (qval5.31E-6)', 'GO:0035254:glutamate receptor binding (qval5.59E-6)', 'GO:0015075:ion transmembrane transporter activity (qval1.51E-5)', 'GO:0015318:inorganic molecular entity transmembrane transporter activity (qval1.81E-5)', 'GO:0005516:calmodulin binding (qval6.92E-5)', 'GO:0004674:protein serine/threonine kinase activity (qval9.66E-5)', 'GO:0098960:postsynaptic neurotransmitter receptor activity (qval1.4E-4)', 'GO:0005267:potassium channel activity (qval1.41E-4)', 'GO:0015077:monovalent inorganic cation transmembrane transporter activity (qval1.65E-4)', 'GO:0016301:kinase activity (qval1.81E-4)', 'GO:0005249:voltage-gated potassium channel activity (qval1.83E-4)', 'GO:0030165:PDZ domain binding (qval1.85E-4)', 'GO:0022857:transmembrane transporter activity (qval2.02E-4)', 'GO:0099186:structural constituent of postsynapse (qval2.03E-4)', 'GO:0099529:neurotransmitter receptor activity involved in regulation of postsynaptic membrane potential (qval4.28E-4)', 'GO:0022834:ligand-gated channel activity (qval4.39E-4)', 'GO:0008331:high voltage-gated calcium channel activity (qval4.32E-4)', 'GO:0015079:potassium ion transmembrane transporter activity (qval6.06E-4)', 'GO:0016773:phosphotransferase activity, alcohol group as acceptor (qval7.02E-4)', 'GO:0044325:ion channel binding (qval7.43E-4)', 'GO:0005215:transporter activity (qval7.78E-4)', 'GO:0016772:transferase activity, transferring phosphorus-containing groups (qval8.27E-4)', 'GO:0030276:clathrin binding (qval8.3E-4)', 'GO:0015276:ligand-gated ion channel activity (qval1.03E-3)', 'GO:0047485:protein N-terminus binding (qval2.19E-3)', 'GO:0003779:actin binding (qval2.31E-3)', 'GO:0004672:protein kinase activity (qval2.45E-3)', 'GO:0016247:channel regulator activity (qval3E-3)', 'GO:0030594:neurotransmitter receptor activity (qval3.66E-3)', 'GO:0098919:structural constituent of postsynaptic density (qval3.74E-3)', 'GO:0015085:calcium ion transmembrane transporter activity (qval3.87E-3)', 'GO:1904315:transmitter-gated ion channel activity involved in regulation of postsynaptic membrane potential (qval4.99E-3)', 'GO:0019894:kinesin binding (qval6.58E-3)', 'GO:0098879:structural constituent of postsynaptic specialization (qval6.65E-3)', 'GO:0005262:calcium channel activity (qval6.71E-3)', 'GO:0099106:ion channel regulator activity (qval7.97E-3)', 'GO:0005234:extracellularly glutamate-gated ion channel activity (qval8.15E-3)', 'GO:0005509:calcium ion binding (qval9.39E-3)', 'GO:0048306:calcium-dependent protein binding (qval9.37E-3)', 'GO:0035255:ionotropic glutamate receptor binding (qval9.43E-3)', 'GO:0017124:SH3 domain binding (qval9.44E-3)', 'GO:0004683:calmodulin-dependent protein kinase activity (qval9.41E-3)', 'GO:0022835:transmitter-gated channel activity (qval1.02E-2)', 'GO:0022824:transmitter-gated ion channel activity (qval1.01E-2)', 'GO:0030507:spectrin binding (qval1.08E-2)', 'GO:0035639:purine ribonucleoside triphosphate binding (qval1.08E-2)', 'GO:0005230:extracellular ligand-gated ion channel activity (qval1.42E-2)', 'GO:0004970:ionotropic glutamate receptor activity (qval1.51E-2)', 'GO:0099626:voltage-gated calcium channel activity involved in regulation of presynaptic cytosolic calcium levels (qval1.52E-2)', 'GO:0099511:voltage-gated calcium channel activity involved in regulation of cytosolic calcium levels (qval1.5E-2)', 'GO:0008066:glutamate receptor activity (qval1.48E-2)', 'GO:0098882:structural constituent of presynaptic active zone (qval1.46E-2)', 'GO:0032555:purine ribonucleotide binding (qval1.54E-2)', 'GO:0043168:anion binding (qval1.52E-2)', 'GO:0051219:phosphoprotein binding (qval1.82E-2)', 'GO:0017076:purine nucleotide binding (qval1.97E-2)', 'GO:0022851:GABA-gated chloride ion channel activity (qval2.13E-2)', 'GO:0032553:ribonucleotide binding (qval2.11E-2)', 'GO:0097110:scaffold protein binding (qval2.11E-2)', 'GO:0099181:structural constituent of presynapse (qval2.53E-2)', 'GO:0097109:neuroligin family protein binding (qval3.07E-2)', 'GO:0015467:G-protein activated inward rectifier potassium channel activity (qval3.04E-2)', 'GO:0005246:calcium channel regulator activity (qval3.17E-2)', 'GO:0031420:alkali metal ion binding (qval3.14E-2)', 'GO:0099095:ligand-gated anion channel activity (qval3.1E-2)', 'GO:0030506:ankyrin binding (qval3.07E-2)', 'GO:0005245:voltage-gated calcium channel activity (qval3.06E-2)', 'GO:0051020:GTPase binding (qval3.28E-2)', 'GO:0043167:ion binding (qval3.77E-2)', 'GO:0016917:GABA receptor activity (qval3.86E-2)', 'GO:0043008:ATP-dependent protein binding (qval3.86E-2)', 'GO:0005543:phospholipid binding (qval4.62E-2)']</t>
        </is>
      </c>
      <c r="X49" s="3">
        <f>hyperlink("https://spiral.technion.ac.il/results/MTAwMDA3Ng==/48/GOResultsCOMPONENT","link")</f>
        <v/>
      </c>
      <c r="Y49" t="inlineStr">
        <is>
          <t>['GO:0044456:synapse part (qval1.45E-77)', 'GO:0045202:synapse (qval3.01E-77)', 'GO:0097458:neuron part (qval1.45E-62)', 'GO:0098978:glutamatergic synapse (qval2.5E-53)', 'GO:0043005:neuron projection (qval1.83E-36)', 'GO:0042995:cell projection (qval5.7E-34)', 'GO:0099572:postsynaptic specialization (qval1.08E-33)', 'GO:0014069:postsynaptic density (qval3.41E-30)', 'GO:0097060:synaptic membrane (qval3.71E-30)', 'GO:0120025:plasma membrane bounded cell projection (qval1.32E-28)', 'GO:0120038:plasma membrane bounded cell projection part (qval4.18E-28)', 'GO:0044463:cell projection part (qval3.83E-28)', 'GO:0030054:cell junction (qval9.6E-26)', 'GO:0033267:axon part (qval4.23E-24)', 'GO:0098793:presynapse (qval2.15E-22)', 'GO:0016020:membrane (qval2.76E-20)', 'GO:0034702:ion channel complex (qval1.69E-19)', 'GO:1902495:transmembrane transporter complex (qval4.41E-19)', 'GO:0099240:intrinsic component of synaptic membrane (qval4.36E-19)', 'GO:0034703:cation channel complex (qval4.18E-19)', 'GO:0098590:plasma membrane region (qval2.41E-18)', 'GO:1990351:transporter complex (qval3.74E-18)', 'GO:0098794:postsynapse (qval1.84E-17)', 'GO:0044297:cell body (qval2.58E-17)', 'GO:0030425:dendrite (qval2.73E-17)', 'GO:0045211:postsynaptic membrane (qval2.83E-17)', 'GO:0099699:integral component of synaptic membrane (qval2.25E-16)', 'GO:0030424:axon (qval5.85E-16)', 'GO:0043025:neuronal cell body (qval6.94E-16)', 'GO:0060076:excitatory synapse (qval6.11E-15)', 'GO:0098685:Schaffer collateral - CA1 synapse (qval1.12E-14)', 'GO:0005886:plasma membrane (qval1.86E-14)', 'GO:0070382:exocytic vesicle (qval2.46E-14)', 'GO:0098948:intrinsic component of postsynaptic specialization membrane (qval2.43E-14)', 'GO:0044459:plasma membrane part (qval5.32E-14)', 'GO:0098936:intrinsic component of postsynaptic membrane (qval6.04E-14)', 'GO:0044464:cell part (qval7.8E-14)', 'GO:0008021:synaptic vesicle (qval1.12E-13)', 'GO:0099060:integral component of postsynaptic specialization membrane (qval2.21E-12)', 'GO:0030133:transport vesicle (qval4.48E-12)', 'GO:0098889:intrinsic component of presynaptic membrane (qval1.31E-11)', 'GO:0099146:intrinsic component of postsynaptic density membrane (qval1.29E-11)', 'GO:0030658:transport vesicle membrane (qval1.76E-11)', 'GO:0099501:exocytic vesicle membrane (qval2.17E-11)', 'GO:0030672:synaptic vesicle membrane (qval2.12E-11)', 'GO:0099055:integral component of postsynaptic membrane (qval4.33E-11)', 'GO:0098982:GABA-ergic synapse (qval1.17E-10)', 'GO:0031410:cytoplasmic vesicle (qval1.15E-10)', 'GO:0097708:intracellular vesicle (qval1.57E-10)', 'GO:0098796:membrane protein complex (qval5.74E-10)', 'GO:0044309:neuron spine (qval7.85E-10)', 'GO:0099056:integral component of presynaptic membrane (qval8.88E-10)', 'GO:0098984:neuron to neuron synapse (qval9.1E-10)', 'GO:0098688:parallel fiber to Purkinje cell synapse (qval1.07E-9)', 'GO:0099061:integral component of postsynaptic density membrane (qval1.2E-9)', 'GO:0043197:dendritic spine (qval1.2E-9)', 'GO:0044306:neuron projection terminus (qval1.54E-9)', 'GO:0008328:ionotropic glutamate receptor complex (qval2.59E-9)', 'GO:0031982:vesicle (qval3.87E-9)', 'GO:0097470:ribbon synapse (qval6.2E-9)', 'GO:0044444:cytoplasmic part (qval1.06E-8)', 'GO:0099503:secretory vesicle (qval1.07E-8)', 'GO:0043226:organelle (qval1.11E-8)', 'GO:0098878:neurotransmitter receptor complex (qval1.83E-8)', 'GO:0042734:presynaptic membrane (qval1.84E-8)', 'GO:0043198:dendritic shaft (qval1.87E-8)', 'GO:0030427:site of polarized growth (qval1.85E-8)', 'GO:0034705:potassium channel complex (qval2.26E-8)', 'GO:0030426:growth cone (qval3.06E-8)', 'GO:0044433:cytoplasmic vesicle part (qval5.5E-8)', 'GO:0098797:plasma membrane protein complex (qval6.04E-8)', 'GO:0048786:presynaptic active zone (qval1.06E-7)', 'GO:0005737:cytoplasm (qval1.15E-7)', 'GO:0043195:terminal bouton (qval1.25E-7)', 'GO:0044424:intracellular part (qval1.94E-7)', 'GO:0043204:perikaryon (qval2.48E-7)', 'GO:0008076:voltage-gated potassium channel complex (qval2.84E-7)', 'GO:0030285:integral component of synaptic vesicle membrane (qval4.36E-7)', 'GO:0044425:membrane part (qval4.72E-7)', 'GO:0032589:neuron projection membrane (qval7.79E-7)', 'GO:0043679:axon terminus (qval1.3E-6)', 'GO:0044448:cell cortex part (qval1.4E-6)', 'GO:0098563:intrinsic component of synaptic vesicle membrane (qval1.82E-6)', 'GO:0098831:presynaptic active zone cytoplasmic component (qval2.41E-6)', 'GO:0060077:inhibitory synapse (qval3.96E-6)', 'GO:0032279:asymmetric synapse (qval3.91E-6)', 'GO:0005856:cytoskeleton (qval4.17E-6)', 'GO:0099568:cytoplasmic region (qval6.44E-6)', 'GO:0030659:cytoplasmic vesicle membrane (qval7.4E-6)', 'GO:0098686:hippocampal mossy fiber to CA3 synapse (qval8.19E-6)', 'GO:0031256:leading edge membrane (qval9.84E-6)', 'GO:0032590:dendrite membrane (qval1.43E-5)', 'GO:0043209:myelin sheath (qval2.39E-5)', 'GO:0031300:intrinsic component of organelle membrane (qval3.15E-5)', 'GO:0098839:postsynaptic density membrane (qval4.05E-5)', 'GO:0099634:postsynaptic specialization membrane (qval5.63E-5)', 'GO:0120111:neuron projection cytoplasm (qval5.57E-5)', 'GO:0043194:axon initial segment (qval5.55E-5)', 'GO:0044422:organelle part (qval5.59E-5)', 'GO:0031301:integral component of organelle membrane (qval6.43E-5)', 'GO:0099738:cell cortex region (qval6.76E-5)', 'GO:0012506:vesicle membrane (qval7.39E-5)', 'GO:0099569:presynaptic cytoskeleton (qval7.38E-5)', 'GO:0036477:somatodendritic compartment (qval1.28E-4)', 'GO:0098684:photoreceptor ribbon synapse (qval1.52E-4)', 'GO:0031594:neuromuscular junction (qval1.54E-4)', 'GO:0032281:AMPA glutamate receptor complex (qval1.66E-4)', 'GO:0043229:intracellular organelle (qval1.67E-4)', 'GO:0032838:plasma membrane bounded cell projection cytoplasm (qval2.23E-4)', 'GO:0097440:apical dendrite (qval2.23E-4)', 'GO:0005891:voltage-gated calcium channel complex (qval2.86E-4)', 'GO:0099025:anchored component of postsynaptic membrane (qval3.59E-4)', 'GO:0098588:bounding membrane of organelle (qval3.86E-4)', 'GO:0099571:postsynaptic cytoskeleton (qval3.83E-4)', 'GO:0034704:calcium channel complex (qval5.21E-4)', 'GO:0030863:cortical cytoskeleton (qval5.65E-4)', 'GO:0070044:synaptobrevin 2-SNAP-25-syntaxin-1a complex (qval6.34E-4)', 'GO:0031226:intrinsic component of plasma membrane (qval8.94E-4)', 'GO:0032839:dendrite cytoplasm (qval9.17E-4)', 'GO:0098805:whole membrane (qval1.1E-3)', 'GO:0005938:cell cortex (qval1.34E-3)', 'GO:0043227:membrane-bounded organelle (qval1.53E-3)', 'GO:0046658:anchored component of plasma membrane (qval1.93E-3)', 'GO:0031201:SNARE complex (qval1.93E-3)', 'GO:0099522:region of cytosol (qval2.07E-3)', 'GO:0099523:presynaptic cytosol (qval2.11E-3)', 'GO:0099629:postsynaptic specialization of symmetric synapse (qval2.3E-3)', 'GO:0048787:presynaptic active zone membrane (qval2.53E-3)', 'GO:0099144:anchored component of synaptic membrane (qval3.6E-3)', 'GO:0033268:node of Ranvier (qval3.57E-3)', 'GO:0017146:NMDA selective glutamate receptor complex (qval3.63E-3)', 'GO:0048788:cytoskeleton of presynaptic active zone (qval3.61E-3)', 'GO:0044295:axonal growth cone (qval3.62E-3)', 'GO:0005768:endosome (qval5.84E-3)', 'GO:0015629:actin cytoskeleton (qval7.23E-3)', 'GO:0005829:cytosol (qval7.49E-3)', 'GO:0070032:synaptobrevin 2-SNAP-25-syntaxin-1a-complexin I complex (qval8.17E-3)', 'GO:0070033:synaptobrevin 2-SNAP-25-syntaxin-1a-complexin II complex (qval8.11E-3)', 'GO:0099091:postsynaptic specialization, intracellular component (qval8.5E-3)', 'GO:1902710:GABA receptor complex (qval8.46E-3)', 'GO:0031253:cell projection membrane (qval9.95E-3)', 'GO:0005887:integral component of plasma membrane (qval1.13E-2)', 'GO:0032991:protein-containing complex (qval1.19E-2)', 'GO:0015630:microtubule cytoskeleton (qval1.27E-2)', 'GO:0031090:organelle membrane (qval1.28E-2)']</t>
        </is>
      </c>
    </row>
    <row r="50">
      <c r="A50" s="1" t="n">
        <v>49</v>
      </c>
      <c r="B50" t="n">
        <v>18351</v>
      </c>
      <c r="C50" t="n">
        <v>5043</v>
      </c>
      <c r="D50" t="n">
        <v>89</v>
      </c>
      <c r="E50" t="n">
        <v>7832</v>
      </c>
      <c r="F50" t="n">
        <v>111</v>
      </c>
      <c r="G50" t="n">
        <v>2772</v>
      </c>
      <c r="H50" t="n">
        <v>42</v>
      </c>
      <c r="I50" t="n">
        <v>157</v>
      </c>
      <c r="J50" s="2" t="n">
        <v>-31</v>
      </c>
      <c r="K50" t="n">
        <v>0.482</v>
      </c>
      <c r="L50" t="inlineStr">
        <is>
          <t>Aard,Acadsb,Agt,Ahsa2,Amy1,Ankrd26,Ankrd35,Arhgef40,Arl10,Arl2,Arrdc1,Arxes2,As3mt,Cd59a,Cep170,Cep250,Cept1,Cfap46,Clcn5,Cox7a2l,Cpne1,Csk,Cul7,Cyp51,Ddc,Ddx3y,Dgkk,Dhrs13,Dpysl5,Erp29,Fchsd2,Fnta,Gas2,Gnai2,H13,H2-Q2,H6pd,Haus8,Hdac11,Ift46,Igsf1,Inpp5f,Itfg2,Kctd9,Khnyn,Klhl1,Klhl33,Kyat1,Lgals8,Lgmn,Lig1,Lrrc41,Mavs,Mfn1,Mfng,Mgst1,Nbdy,Nbeal1,Ncam1,Ndrg2,Nedd4,Nhs,Oat,Pacc1,Paqr6,Pbxip1,Pcdh18,Pipox,Plagl1,Pld6,Poglut1,Pqbp1,Prkaa1,Prlr,Ptch1,Pycrl,Qpct,Rapgef3,Rev3l,Rif1,Romo1,Sall2,Sdha,Sdsl,Simc1,Slc25a1,Slc39a9,Slc41a3,Slc5a3,Slirp,Smim1,Smim17,Sos1,Sparc,Stat5b,Stk32b,Surf1,Th,Tkt,Tmem106c,Tmem176a,Tmem248,Tmie,Tonsl,Ttc4,Txndc12,Ubap1l,Ubc,Zfp275,Zfp395,Zfp612</t>
        </is>
      </c>
      <c r="M50" t="inlineStr">
        <is>
          <t>[(6, 2), (6, 28), (6, 37), (6, 74), (6, 83), (9, 2), (9, 28), (9, 37), (9, 74), (9, 83), (10, 2), (10, 28), (10, 37), (10, 74), (10, 83), (19, 28), (19, 74), (21, 2), (21, 28), (21, 37), (21, 74), (21, 83), (25, 2), (25, 28), (25, 37), (25, 74), (25, 83), (30, 2), (30, 28), (30, 37), (30, 74), (30, 83), (35, 2), (35, 28), (35, 37), (35, 74), (35, 83), (38, 2), (38, 28), (38, 37), (38, 74), (38, 83), (39, 2), (39, 28), (39, 37), (39, 74), (39, 83), (40, 2), (40, 28), (40, 37), (40, 74), (40, 83), (42, 2), (42, 28), (42, 74), (43, 2), (43, 28), (43, 37), (43, 74), (43, 83), (46, 2), (46, 28), (46, 37), (46, 74), (46, 83), (51, 2), (51, 28), (51, 37), (51, 74), (51, 83), (52, 2), (52, 28), (52, 74), (52, 83), (56, 2), (56, 28), (56, 37), (56, 74), (56, 83), (57, 2), (57, 28), (57, 37), (57, 74), (57, 83), (58, 2), (58, 28), (58, 37), (58, 74), (58, 83), (59, 2), (59, 28), (59, 74), (60, 2), (60, 74), (61, 2), (62, 2), (62, 28), (62, 74), (62, 83), (63, 2), (63, 28), (63, 37), (63, 74), (63, 83), (65, 28), (65, 74), (67, 2), (67, 28), (67, 37), (67, 74), (67, 83), (68, 2), (68, 28), (68, 74), (69, 2), (69, 28), (69, 37), (69, 74), (69, 83), (72, 28), (73, 2), (73, 28), (73, 74), (76, 2), (76, 28), (76, 37), (76, 74), (76, 83), (80, 2), (80, 28), (80, 37), (80, 74), (80, 83), (81, 2), (81, 28), (81, 37), (81, 74), (81, 83), (82, 2), (82, 28), (82, 37), (82, 74), (82, 83), (85, 2), (85, 28), (85, 37), (85, 74), (86, 2), (86, 28), (86, 37), (86, 74), (86, 83), (87, 2), (87, 28), (87, 37), (87, 74), (87, 83)]</t>
        </is>
      </c>
      <c r="N50" t="n">
        <v>1881</v>
      </c>
      <c r="O50" t="n">
        <v>1</v>
      </c>
      <c r="P50" t="n">
        <v>0.9</v>
      </c>
      <c r="Q50" t="n">
        <v>3</v>
      </c>
      <c r="R50" t="n">
        <v>10000</v>
      </c>
      <c r="S50" t="inlineStr">
        <is>
          <t>15/03/2024, 16:08:21</t>
        </is>
      </c>
      <c r="T50" s="3">
        <f>hyperlink("https://spiral.technion.ac.il/results/MTAwMDA3Ng==/49/GOResultsPROCESS","link")</f>
        <v/>
      </c>
      <c r="U50" t="inlineStr">
        <is>
          <t>['GO:0040015:negative regulation of multicellular organism growth (qval1E0)', 'GO:0040014:regulation of multicellular organism growth (qval1E0)', 'GO:0044764:multi-organism cellular process (qval9.94E-1)', 'GO:0015842:aminergic neurotransmitter loading into synaptic vesicle (qval8.27E-1)', 'GO:0002313:mature B cell differentiation involved in immune response (qval9.35E-1)', 'GO:0010636:positive regulation of mitochondrial fusion (qval9.15E-1)', 'GO:0015837:amine transport (qval1E0)', 'GO:0002335:mature B cell differentiation (qval1E0)', 'GO:0006520:cellular amino acid metabolic process (qval1E0)', 'GO:1901605:alpha-amino acid metabolic process (qval1E0)', 'GO:0006098:pentose-phosphate shunt (qval1E0)', 'GO:1901606:alpha-amino acid catabolic process (qval1E0)', 'GO:0046626:regulation of insulin receptor signaling pathway (qval1E0)', 'GO:0006549:isoleucine metabolic process (qval1E0)']</t>
        </is>
      </c>
      <c r="V50" s="3">
        <f>hyperlink("https://spiral.technion.ac.il/results/MTAwMDA3Ng==/49/GOResultsFUNCTION","link")</f>
        <v/>
      </c>
      <c r="W50" t="inlineStr">
        <is>
          <t>['GO:0009055:electron transfer activity (qval1E0)', 'GO:0048037:cofactor binding (qval1E0)', 'GO:0016491:oxidoreductase activity (qval1E0)']</t>
        </is>
      </c>
      <c r="X50" s="3">
        <f>hyperlink("https://spiral.technion.ac.il/results/MTAwMDA3Ng==/49/GOResultsCOMPONENT","link")</f>
        <v/>
      </c>
      <c r="Y50" t="inlineStr">
        <is>
          <t>['GO:0044444:cytoplasmic part (qval8.81E-2)', 'GO:0045177:apical part of cell (qval8.15E-1)']</t>
        </is>
      </c>
    </row>
    <row r="51">
      <c r="A51" s="1" t="n">
        <v>50</v>
      </c>
      <c r="B51" t="n">
        <v>18351</v>
      </c>
      <c r="C51" t="n">
        <v>5043</v>
      </c>
      <c r="D51" t="n">
        <v>89</v>
      </c>
      <c r="E51" t="n">
        <v>7832</v>
      </c>
      <c r="F51" t="n">
        <v>241</v>
      </c>
      <c r="G51" t="n">
        <v>1770</v>
      </c>
      <c r="H51" t="n">
        <v>39</v>
      </c>
      <c r="I51" t="n">
        <v>140</v>
      </c>
      <c r="J51" s="2" t="n">
        <v>-619</v>
      </c>
      <c r="K51" t="n">
        <v>0.486</v>
      </c>
      <c r="L51" t="inlineStr">
        <is>
          <t>1810020O05Rik,2010300C02Rik,A830018L16Rik,Abi2,Actl6b,Actn1,Actn2,Acvr2a,Adamts3,Add2,Adgrb2,Adra2c,Agap2,Agfg2,Ajm1,Akap5,Ankrd63,Ano3,Arel1,Arf3,Arhgap20,Arl15,Arpc2,Asb11,Asphd2,Bag5,Baiap2,Bcl11a,Bcl11b,Bcr,C2cd2l,Cacng3,Cadm2,Calm2,Caln1,Camk2b,Camkv,Cap1,Car11,Car12,Cbfa2t3,Cbr3,Ccdc88c,Ccno,Ccsap,Cdk17,Celf1,Celf2,Celf5,Chn1,Chrm1,Chrm4,Chst1,Chst15,Cinp,Clip4,Cnksr2,Cplx2,Ctxn1,D430019H16Rik,Dazl,Dclk3,Ddn,Dgat2,Dgkb,Diaph2,Dlg2,Dlgap2,Doc2b,Dpf1,Drc1,Dtnb,Eftud2,Egr1,Egr4,Elmod1,Eml5,Enc1,Ephx4,Fam163b,Fbxl16,Fkbp1a,Flrt3,Foxg1,Foxp1,Galnt18,Gcnt2,Gda,Gm1043,Gm19410,Gm42517,Gnb5,Grasp,Gria2,Grm5,Gucy1b1,Homer1,Hpca,Htr1b,Htr2a,Icam5,Inka2,Itm2c,Itpka,Itpr1,Jph4,Jsrp1,Junb,Kcnab1,Kcnh3,Kcnip2,Kctd1,Klf16,Krt10,Krt9,Lgi1,Limd2,Lin7b,Lingo3,Lmo4,Lmo7,Lpl,Lrrc10b,Lsm14b,Lzts3,Map2k1,Mapk1,Mctp1,Me3,Mef2d,Mmd,Mmp17,Mn1,Mok,Mpp3,Mpped2,Mrtfa,Mrtfb,Mtpn,Muc3a,Myo5b,Myt1l,Nab2,Nedd4l,Neto1,Nphp4,Nr4a1,Nsg2,Nup93,Paqr9,Pcdhgc5,Pde2a,Pde8b,Per2,Phyhip,Pitpnm2,Pknox2,Plcb1,Plcl2,Plk2,Plppr1,Plppr4,Plppr5,Ppp1ca,Ppp1r7,Ppp1r9a,Ppp3ca,Prkcb,Prkce,Prr7,Prrt2,Psd,Ptk2b,Ptms,Pwwp2b,R3hdm4,Rab15,Rab40b,Ramp1,Rap2b,Rapgef2,Rasgef1a,Rbfox3,Rbm24,Rem2,Rgs14,Rin1,Ripor2,Rmnd5b,Rnf150,Rragd,Rundc1,Samd12,Sec14l1,Sertad4,Sez6,Shisa7,Sipa1l1,Ski,Slc24a4,Slc35f3,Slc7a4,Slmap,Smad3,Smpd3,Snn,Sowaha,Spata2l,Speg,Sptbn2,Sptbn4,Ssbp4,St8sia3,Strip2,Strn4,Syngap1,Synpo,Synpr,Syt14,Tesc,Tiam2,Tlnrd1,Tmem121b,Tmem132a,Tmem158,Tmem191c,Tmtc1,Tnik,Tomm70a,Traip,Trank1,Trim46,Tusc3,Unc79,Vipr1,Vps37b,Wdr13,Wfs1,Wipf3,Wscd2,Zcchc14</t>
        </is>
      </c>
      <c r="M51" t="inlineStr">
        <is>
          <t>[(1, 18), (1, 50), (1, 56), (1, 59), (1, 72), (2, 18), (2, 50), (2, 56), (2, 59), (2, 72), (3, 5), (3, 18), (3, 50), (3, 56), (3, 59), (3, 72), (7, 18), (7, 50), (7, 56), (7, 59), (7, 72), (11, 18), (11, 50), (11, 56), (11, 59), (11, 72), (13, 18), (13, 50), (13, 56), (13, 59), (13, 72), (14, 18), (14, 50), (14, 56), (14, 59), (14, 72), (16, 18), (16, 50), (16, 59), (16, 72), (17, 18), (17, 50), (17, 59), (17, 72), (20, 18), (20, 50), (20, 56), (20, 59), (20, 72), (23, 18), (23, 59), (23, 72), (24, 18), (24, 50), (24, 56), (24, 59), (24, 72), (26, 18), (26, 59), (26, 72), (27, 5), (27, 18), (27, 50), (27, 56), (27, 59), (27, 72), (28, 18), (28, 59), (28, 72), (29, 18), (29, 50), (29, 59), (29, 72), (33, 18), (33, 50), (33, 59), (33, 72), (34, 18), (34, 59), (34, 72), (37, 18), (37, 50), (37, 59), (37, 72), (41, 18), (41, 50), (41, 56), (41, 59), (41, 72), (44, 18), (44, 50), (44, 56), (44, 59), (44, 72), (45, 18), (45, 59), (45, 72), (48, 18), (48, 50), (48, 56), (48, 59), (48, 72), (53, 18), (53, 50), (53, 56), (53, 59), (53, 72), (64, 59), (66, 18), (66, 50), (66, 56), (66, 59), (66, 72), (71, 18), (71, 59), (71, 72), (74, 18), (74, 50), (74, 59), (74, 72), (75, 18), (75, 59), (75, 72), (78, 18), (78, 50), (78, 56), (78, 59), (78, 72), (79, 18), (79, 50), (79, 56), (79, 59), (79, 72), (83, 18), (83, 59), (83, 72), (88, 18), (88, 50), (88, 59), (88, 72)]</t>
        </is>
      </c>
      <c r="N51" t="n">
        <v>3372</v>
      </c>
      <c r="O51" t="n">
        <v>0.5</v>
      </c>
      <c r="P51" t="n">
        <v>0.95</v>
      </c>
      <c r="Q51" t="n">
        <v>3</v>
      </c>
      <c r="R51" t="n">
        <v>10000</v>
      </c>
      <c r="S51" t="inlineStr">
        <is>
          <t>15/03/2024, 16:09:05</t>
        </is>
      </c>
      <c r="T51" s="3">
        <f>hyperlink("https://spiral.technion.ac.il/results/MTAwMDA3Ng==/50/GOResultsPROCESS","link")</f>
        <v/>
      </c>
      <c r="U51" t="inlineStr">
        <is>
          <t>['GO:0050804:modulation of chemical synaptic transmission (qval3.2E-13)', 'GO:0099177:regulation of trans-synaptic signaling (qval1.71E-13)', 'GO:0048167:regulation of synaptic plasticity (qval8.68E-9)', 'GO:0048814:regulation of dendrite morphogenesis (qval7.39E-6)', 'GO:0050773:regulation of dendrite development (qval8.05E-6)', 'GO:0060284:regulation of cell development (qval2.7E-5)', 'GO:0010646:regulation of cell communication (qval3.05E-5)', 'GO:0023051:regulation of signaling (qval3.22E-5)', 'GO:0010959:regulation of metal ion transport (qval4.22E-5)', 'GO:0010769:regulation of cell morphogenesis involved in differentiation (qval3.89E-5)', 'GO:0050767:regulation of neurogenesis (qval5.52E-5)', 'GO:0045664:regulation of neuron differentiation (qval5.72E-5)', 'GO:0043269:regulation of ion transport (qval8.22E-5)', 'GO:0010975:regulation of neuron projection development (qval7.88E-5)', 'GO:0051960:regulation of nervous system development (qval1.92E-4)', 'GO:0065008:regulation of biological quality (qval1.86E-4)', 'GO:0050806:positive regulation of synaptic transmission (qval2.05E-4)', 'GO:0032412:regulation of ion transmembrane transporter activity (qval2.03E-4)', 'GO:0050890:cognition (qval2.46E-4)', 'GO:0022898:regulation of transmembrane transporter activity (qval3.09E-4)', 'GO:2001257:regulation of cation channel activity (qval2.95E-4)', 'GO:0051049:regulation of transport (qval3.7E-4)', 'GO:0120035:regulation of plasma membrane bounded cell projection organization (qval4.52E-4)', 'GO:0065009:regulation of molecular function (qval4.38E-4)', 'GO:0032409:regulation of transporter activity (qval4.28E-4)', 'GO:0031344:regulation of cell projection organization (qval5.06E-4)', 'GO:0045595:regulation of cell differentiation (qval6.71E-4)', 'GO:0022604:regulation of cell morphogenesis (qval7.12E-4)', 'GO:0035556:intracellular signal transduction (qval7.64E-4)', 'GO:0044093:positive regulation of molecular function (qval9.73E-4)', 'GO:0072657:protein localization to membrane (qval1.01E-3)', 'GO:1990778:protein localization to cell periphery (qval1.08E-3)', 'GO:0032879:regulation of localization (qval1.18E-3)', 'GO:0050793:regulation of developmental process (qval1.24E-3)', 'GO:0051128:regulation of cellular component organization (qval1.31E-3)', 'GO:0061001:regulation of dendritic spine morphogenesis (qval1.88E-3)', 'GO:1904062:regulation of cation transmembrane transport (qval1.9E-3)', 'GO:0048169:regulation of long-term neuronal synaptic plasticity (qval1.94E-3)', 'GO:0007610:behavior (qval1.93E-3)', 'GO:0034765:regulation of ion transmembrane transport (qval1.98E-3)', 'GO:0051094:positive regulation of developmental process (qval2.04E-3)', 'GO:0099175:regulation of postsynapse organization (qval2.21E-3)', 'GO:0007611:learning or memory (qval2.8E-3)', 'GO:0043267:negative regulation of potassium ion transport (qval3.28E-3)', 'GO:0060341:regulation of cellular localization (qval4.81E-3)', 'GO:0034762:regulation of transmembrane transport (qval5.62E-3)', 'GO:0045161:neuronal ion channel clustering (qval6.2E-3)', 'GO:0048168:regulation of neuronal synaptic plasticity (qval6.53E-3)', 'GO:2000026:regulation of multicellular organismal development (qval6.92E-3)', 'GO:0045666:positive regulation of neuron differentiation (qval7.45E-3)', 'GO:0060998:regulation of dendritic spine development (qval7.32E-3)', 'GO:0051239:regulation of multicellular organismal process (qval1.02E-2)', 'GO:0050807:regulation of synapse organization (qval1.08E-2)', 'GO:0030029:actin filament-based process (qval1.33E-2)', 'GO:0050769:positive regulation of neurogenesis (qval1.35E-2)', 'GO:0045597:positive regulation of cell differentiation (qval1.56E-2)', 'GO:0060627:regulation of vesicle-mediated transport (qval1.55E-2)', 'GO:0010976:positive regulation of neuron projection development (qval1.65E-2)', 'GO:0051966:regulation of synaptic transmission, glutamatergic (qval1.64E-2)', 'GO:0048518:positive regulation of biological process (qval1.72E-2)', 'GO:0051962:positive regulation of nervous system development (qval1.69E-2)', 'GO:2000171:negative regulation of dendrite development (qval1.9E-2)', 'GO:0031346:positive regulation of cell projection organization (qval2.02E-2)', 'GO:0071398:cellular response to fatty acid (qval2.12E-2)', 'GO:0043266:regulation of potassium ion transport (qval2.13E-2)', 'GO:0051240:positive regulation of multicellular organismal process (qval2.25E-2)', 'GO:0010720:positive regulation of cell development (qval2.36E-2)', 'GO:0071362:cellular response to ether (qval2.7E-2)', 'GO:0099170:postsynaptic modulation of chemical synaptic transmission (qval3.25E-2)', 'GO:0051924:regulation of calcium ion transport (qval3.61E-2)', 'GO:0034333:adherens junction assembly (qval3.68E-2)', 'GO:0009966:regulation of signal transduction (qval3.64E-2)', 'GO:0060466:activation of meiosis involved in egg activation (qval3.61E-2)', 'GO:0032486:Rap protein signal transduction (qval3.69E-2)', 'GO:0001505:regulation of neurotransmitter levels (qval3.74E-2)', 'GO:0050794:regulation of cellular process (qval3.95E-2)', 'GO:0099601:regulation of neurotransmitter receptor activity (qval4.18E-2)', 'GO:1901701:cellular response to oxygen-containing compound (qval4.16E-2)', 'GO:0048522:positive regulation of cellular process (qval4.33E-2)', 'GO:0072659:protein localization to plasma membrane (qval4.31E-2)', 'GO:0071229:cellular response to acid chemical (qval4.27E-2)', 'GO:0051130:positive regulation of cellular component organization (qval4.62E-2)', 'GO:0045472:response to ether (qval4.65E-2)', 'GO:0099173:postsynapse organization (qval5.48E-2)', 'GO:0007187:G protein-coupled receptor signaling pathway, coupled to cyclic nucleotide second messenger (qval5.42E-2)', 'GO:0017157:regulation of exocytosis (qval5.99E-2)', 'GO:0046928:regulation of neurotransmitter secretion (qval6.04E-2)', 'GO:0050808:synapse organization (qval6.89E-2)', 'GO:0051668:localization within membrane (qval6.88E-2)', 'GO:0043271:negative regulation of ion transport (qval6.95E-2)', 'GO:0090066:regulation of anatomical structure size (qval6.93E-2)', 'GO:1900006:positive regulation of dendrite development (qval7.04E-2)', 'GO:0030036:actin cytoskeleton organization (qval7.15E-2)', 'GO:0007010:cytoskeleton organization (qval7.12E-2)', 'GO:0008064:regulation of actin polymerization or depolymerization (qval7.17E-2)', 'GO:0010977:negative regulation of neuron projection development (qval7.1E-2)', 'GO:0051282:regulation of sequestering of calcium ion (qval7.08E-2)', 'GO:0099159:regulation of modification of postsynaptic structure (qval7.08E-2)', 'GO:0007213:G protein-coupled acetylcholine receptor signaling pathway (qval7.01E-2)', 'GO:0048041:focal adhesion assembly (qval7.14E-2)', 'GO:0007045:cell-substrate adherens junction assembly (qval7.07E-2)', 'GO:0000381:regulation of alternative mRNA splicing, via spliceosome (qval7.41E-2)', 'GO:0030832:regulation of actin filament length (qval7.51E-2)', 'GO:0071417:cellular response to organonitrogen compound (qval7.59E-2)', 'GO:0043547:positive regulation of GTPase activity (qval7.8E-2)', 'GO:0050775:positive regulation of dendrite morphogenesis (qval7.83E-2)', 'GO:0070542:response to fatty acid (qval7.75E-2)', 'GO:0048583:regulation of response to stimulus (qval7.72E-2)', 'GO:0051588:regulation of neurotransmitter transport (qval7.7E-2)', 'GO:0051051:negative regulation of transport (qval7.81E-2)', 'GO:0110053:regulation of actin filament organization (qval7.75E-2)', 'GO:0007188:adenylate cyclase-modulating G protein-coupled receptor signaling pathway (qval7.81E-2)', 'GO:0051050:positive regulation of transport (qval8.08E-2)', 'GO:0032386:regulation of intracellular transport (qval8.19E-2)', 'GO:0010035:response to inorganic substance (qval8.23E-2)', 'GO:1902905:positive regulation of supramolecular fiber organization (qval8.51E-2)', 'GO:0010038:response to metal ion (qval8.64E-2)', 'GO:1905475:regulation of protein localization to membrane (qval8.71E-2)', 'GO:0010770:positive regulation of cell morphogenesis involved in differentiation (qval8.98E-2)', 'GO:2000649:regulation of sodium ion transmembrane transporter activity (qval9.01E-2)', 'GO:0007613:memory (qval9.78E-2)', 'GO:0010647:positive regulation of cell communication (qval1.02E-1)', 'GO:0032880:regulation of protein localization (qval1.04E-1)', 'GO:0023056:positive regulation of signaling (qval1.1E-1)', 'GO:0032502:developmental process (qval1.11E-1)', 'GO:0099171:presynaptic modulation of chemical synaptic transmission (qval1.11E-1)', 'GO:0099188:postsynaptic cytoskeleton organization (qval1.1E-1)', 'GO:0099645:neurotransmitter receptor localization to postsynaptic specialization membrane (qval1.09E-1)', 'GO:0099633:protein localization to postsynaptic specialization membrane (qval1.08E-1)', 'GO:0001556:oocyte maturation (qval1.07E-1)', 'GO:0098974:postsynaptic actin cytoskeleton organization (qval1.06E-1)', 'GO:0031175:neuron projection development (qval1.11E-1)', 'GO:0035418:protein localization to synapse (qval1.13E-1)']</t>
        </is>
      </c>
      <c r="V51" s="3">
        <f>hyperlink("https://spiral.technion.ac.il/results/MTAwMDA3Ng==/50/GOResultsFUNCTION","link")</f>
        <v/>
      </c>
      <c r="W51" t="inlineStr">
        <is>
          <t>['GO:0035254:glutamate receptor binding (qval7.68E-4)', 'GO:0030165:PDZ domain binding (qval5.42E-4)', 'GO:0005096:GTPase activator activity (qval5.17E-4)', 'GO:0030695:GTPase regulator activity (qval1.02E-3)', 'GO:0060589:nucleoside-triphosphatase regulator activity (qval1.16E-3)', 'GO:0019904:protein domain specific binding (qval2E-3)', 'GO:0019899:enzyme binding (qval2.49E-3)', 'GO:0019900:kinase binding (qval2.73E-3)', 'GO:0003779:actin binding (qval3.41E-3)', 'GO:0044325:ion channel binding (qval4.74E-3)', 'GO:0019901:protein kinase binding (qval7.64E-3)', 'GO:0098918:structural constituent of synapse (qval9.05E-3)', 'GO:0008092:cytoskeletal protein binding (qval9.25E-3)', 'GO:0005515:protein binding (qval1.89E-2)', 'GO:0008047:enzyme activator activity (qval1.84E-2)', 'GO:0099186:structural constituent of postsynapse (qval2.18E-2)', 'GO:0004674:protein serine/threonine kinase activity (qval2.09E-2)', 'GO:0005516:calmodulin binding (qval3.99E-2)', 'GO:0004683:calmodulin-dependent protein kinase activity (qval5.04E-2)', 'GO:0051020:GTPase binding (qval5.45E-2)', 'GO:0005488:binding (qval8.72E-2)', 'GO:0004672:protein kinase activity (qval1.3E-1)', 'GO:0008227:G protein-coupled amine receptor activity (qval1.27E-1)', 'GO:0008081:phosphoric diester hydrolase activity (qval1.3E-1)', 'GO:0004993:G protein-coupled serotonin receptor activity (qval1.6E-1)', 'GO:0099589:serotonin receptor activity (qval1.54E-1)', 'GO:0050811:GABA receptor binding (qval1.52E-1)']</t>
        </is>
      </c>
      <c r="X51" s="3">
        <f>hyperlink("https://spiral.technion.ac.il/results/MTAwMDA3Ng==/50/GOResultsCOMPONENT","link")</f>
        <v/>
      </c>
      <c r="Y51" t="inlineStr">
        <is>
          <t>['GO:0044456:synapse part (qval3.8E-23)', 'GO:0098978:glutamatergic synapse (qval2.21E-22)', 'GO:0045202:synapse (qval1.77E-20)', 'GO:0097458:neuron part (qval3.25E-18)', 'GO:0099572:postsynaptic specialization (qval1.74E-14)', 'GO:0098794:postsynapse (qval3.79E-14)', 'GO:0014069:postsynaptic density (qval6.64E-14)', 'GO:0043197:dendritic spine (qval2.74E-13)', 'GO:0044309:neuron spine (qval5.02E-13)', 'GO:0043005:neuron projection (qval4.83E-13)', 'GO:0120038:plasma membrane bounded cell projection part (qval6.33E-11)', 'GO:0044463:cell projection part (qval5.8E-11)', 'GO:0030054:cell junction (qval1.34E-9)', 'GO:0120025:plasma membrane bounded cell projection (qval1.87E-9)', 'GO:0042995:cell projection (qval6.47E-8)', 'GO:0030425:dendrite (qval1.37E-7)', 'GO:0097060:synaptic membrane (qval1.73E-7)', 'GO:0043198:dendritic shaft (qval1.31E-6)', 'GO:0098685:Schaffer collateral - CA1 synapse (qval2.57E-6)', 'GO:0099092:postsynaptic density, intracellular component (qval1.21E-5)', 'GO:0099091:postsynaptic specialization, intracellular component (qval4.22E-5)', 'GO:0098793:presynapse (qval5.85E-5)', 'GO:0005737:cytoplasm (qval6.28E-5)', 'GO:0043025:neuronal cell body (qval8.29E-5)', 'GO:0044297:cell body (qval8.76E-5)', 'GO:0032839:dendrite cytoplasm (qval8.5E-5)', 'GO:0098839:postsynaptic density membrane (qval1.59E-4)', 'GO:0044306:neuron projection terminus (qval1.7E-4)', 'GO:0099634:postsynaptic specialization membrane (qval1.81E-4)', 'GO:0120111:neuron projection cytoplasm (qval1.75E-4)', 'GO:0005886:plasma membrane (qval1.85E-4)', 'GO:0016020:membrane (qval1.84E-4)', 'GO:0043679:axon terminus (qval2.11E-4)', 'GO:0045211:postsynaptic membrane (qval2.12E-4)', 'GO:0098590:plasma membrane region (qval3.01E-4)', 'GO:0032838:plasma membrane bounded cell projection cytoplasm (qval3.66E-4)', 'GO:0032279:asymmetric synapse (qval6.84E-4)', 'GO:0099240:intrinsic component of synaptic membrane (qval7.47E-4)', 'GO:0098936:intrinsic component of postsynaptic membrane (qval8.33E-4)', 'GO:0033267:axon part (qval8.96E-4)', 'GO:0099699:integral component of synaptic membrane (qval1.49E-3)', 'GO:0008091:spectrin (qval2.01E-3)', 'GO:0099146:intrinsic component of postsynaptic density membrane (qval2.39E-3)', 'GO:0099055:integral component of postsynaptic membrane (qval2.68E-3)', 'GO:0060076:excitatory synapse (qval2.95E-3)', 'GO:0043204:perikaryon (qval3.16E-3)', 'GO:0099571:postsynaptic cytoskeleton (qval3.18E-3)', 'GO:0098948:intrinsic component of postsynaptic specialization membrane (qval3.41E-3)', 'GO:0098878:neurotransmitter receptor complex (qval4.39E-3)', 'GO:0099061:integral component of postsynaptic density membrane (qval1.13E-2)', 'GO:0099060:integral component of postsynaptic specialization membrane (qval1.51E-2)', 'GO:0098871:postsynaptic actin cytoskeleton (qval2.17E-2)', 'GO:0044448:cell cortex part (qval3.09E-2)']</t>
        </is>
      </c>
    </row>
  </sheetData>
  <conditionalFormatting sqref="F2:F51">
    <cfRule type="colorScale" priority="1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</conditionalFormatting>
  <conditionalFormatting sqref="G2:G51">
    <cfRule type="colorScale" priority="2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</conditionalFormatting>
  <conditionalFormatting sqref="K2:K51">
    <cfRule type="colorScale" priority="3">
      <colorScale>
        <cfvo type="percentile" val="10"/>
        <cfvo type="percentile" val="50"/>
        <cfvo type="percentile" val="90"/>
        <color rgb="0000FF00"/>
        <color rgb="00FF6600"/>
        <color rgb="00FF0000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2024-03-15T14:09:05Z</dcterms:created>
  <dcterms:modified xmlns:dcterms="http://purl.org/dc/terms/" xmlns:xsi="http://www.w3.org/2001/XMLSchema-instance" xsi:type="dcterms:W3CDTF">2024-03-15T14:14:32Z</dcterms:modified>
</cp:coreProperties>
</file>