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num_spots</t>
        </is>
      </c>
      <c r="D1" s="1" t="inlineStr">
        <is>
          <t>num_repcells</t>
        </is>
      </c>
      <c r="E1" s="1" t="inlineStr">
        <is>
          <t>num_genes_in_struct</t>
        </is>
      </c>
      <c r="F1" s="1" t="inlineStr">
        <is>
          <t>num_spots_in_struct</t>
        </is>
      </c>
      <c r="G1" s="1" t="inlineStr">
        <is>
          <t>num_repcells_in_struct</t>
        </is>
      </c>
      <c r="H1" s="1" t="inlineStr">
        <is>
          <t>num_repcell_pairs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proc_GOterms_below_1e-06</t>
        </is>
      </c>
      <c r="V1" s="1" t="inlineStr">
        <is>
          <t>func_link</t>
        </is>
      </c>
      <c r="W1" s="1" t="inlineStr">
        <is>
          <t>func_GOterms_below_1e-06</t>
        </is>
      </c>
      <c r="X1" s="1" t="inlineStr">
        <is>
          <t>comp_link</t>
        </is>
      </c>
      <c r="Y1" s="1" t="inlineStr">
        <is>
          <t>comp_GOterms_below_1e-06</t>
        </is>
      </c>
    </row>
    <row r="2">
      <c r="A2" s="1" t="n">
        <v>1</v>
      </c>
      <c r="B2" t="n">
        <v>20948</v>
      </c>
      <c r="C2" t="n">
        <v>3212</v>
      </c>
      <c r="D2" t="n">
        <v>76</v>
      </c>
      <c r="E2" t="n">
        <v>321</v>
      </c>
      <c r="F2" t="n">
        <v>3003</v>
      </c>
      <c r="G2" t="n">
        <v>71</v>
      </c>
      <c r="H2" t="n">
        <v>5700</v>
      </c>
      <c r="I2" t="n">
        <v>574</v>
      </c>
      <c r="J2" s="2" t="n">
        <v>-2387.530532338272</v>
      </c>
      <c r="K2" t="n">
        <v>0.3243881854895638</v>
      </c>
      <c r="L2" t="inlineStr">
        <is>
          <t>Tmeff2,Plcl1,Cyp20a1,Tmbim1,Cyp27a1,Dnajb2,Dock10,Ptma,Efhd1,Phlpp1,Cdh19,Cdk18,Cntn2,Shisa4,Csrp1,Pea15a,Sccpdh,Tmem63a,Kctd3,Pip4k2a,Abca2,Fnbp1,Aif1l,Gsn,Tnfaip6,Fmnl2,Gm33594,Ermn,Pkp4,Grb14,Dcaf17,Mapk8ip1,Cd82,Prr5l,Cd59a,Gatm,Secisbp2l,Mal,4930402H24Rik,Trp53inp2,Dbndd2,Tmem189,Bcas1,Car2,Cldn11,Pex5l,Sox2ot,Anxa5,Spg20,Rnf13,Trim59,Hapln2,S100a1,S100a13,S100a16,Cers2,Ctss,Car14,Otud7b,Phgdh,Tspan2,Rap1a,Gstm7,Stxbp3,Mfsd14a,1810037I17Rik,Ugt8a,Papss1,Sh3glb1,St6galnac3,Mob3b,Tmeff1,Slc44a1,Lpar1,Ptprd,Cyp2j12,Pde4b,Efcab14,Prdx1,Slc6a9,Elovl1,Tmem125,Hmgn2,Clic4,Padi2,Plod1,Kif1b,Vamp3,Smim1,Tmem88b,Cyp51,Qdpr,Lap3,Scarb2,Bmp2k,Gltp,Ankrd13a,Sbds,Tsc22d4,Gjc3,Gna12,Actb,Rac1,Gng11,Tmem229a,Gpr37,Nfe2l3,Tgfa,Lrrn1,March8,Wnk1,Ninj2,Cd9,Ybx3,Tm7sf3,Rps9,Sirt2,Ppp1r14a,Aplp1,Mag,Klk6,Josd2,Nipa1,Mtmr10,Slco3a1,Pde8a,Picalm,Rps3,Plekhb1,Rhog,Rnf141,Insc,Usp31,Sez6l2,Fgfr2,Nkx6-2,Taldo1,Cd81,Atp11a,Lamp1,Arhgef10,Golga7,Dusp26,Enpp6,Gab1,Pllp,Tppp3,Fa2h,Rhou,Tmem123,S1pr5,Dnm2,Anln,Dpy19l1,Sept7,Jam3,Fez1,Sc5d,Phldb1,Cryab,Rdx,Snx33,Snx1,Myo1e,Pls1,Atp1b3,Rnf7,Trf,Gpr62,Rhoa,Mobp,Abhd5,Map7,Unc5b,Tspan15,Reep3,Ado,Dip2a,Plpp2,Gamt,Tmcc3,Cpm,Gal3st1,Nipal4,Rnf130,Sept8,Gjc2,Pmp22,Efnb3,Pfn1,Wscd1,Aspa,Fam57a,Cpd,Evi2a,Myo1d,Tmem98,Rffl,Vmp1,Sept4,Arhgap23,P3h4,Cnp,Dusp3,Arsg,Ttyh2,Itgb4,Syngr2,Aatk,Rhob,Ywhaq,Sypl,Sptssa,Nkx2-9,Plekhg3,Plekhh1,Npc2,Tmed10,Eml1,Inf2,Adssl1,Pacs2,Serpinb1a,Card19,Sema4d,Tppp,Arrdc3,Serinc5,Erbin,Elovl7,Hmgcs1,Usp54,Zcchc24,Tkt,Ankrd28,Tspan14,Txndc16,Fermt2,Abhd4,Cmtm5,Rcbtb1,Kif13b,Stmn4,Bnip3l,Pdlim2,Tpt1,Slain1,Selenop,Ank,Fbxo32,Ndrg1,Cdc42ep1,Sox10,Desi1,5031439G07Rik,Pim3,Slc48a1,Tuba1a,Tmbim6,Galnt6,Nmral1,Sec14l5,Carhsp1,Litaf,Nde1,Apod,Pigz,Cpox,Cldnd1,Olig2,Olig1,Cldn14,Tulp4,Sft2d1,Prr18,Qk,Agpat4,2810468N07Rik,Fam234a,Ddr1,Mog,Enpp4,Daam2,Rftn1,Plin3,Tubb4a,Rab31,Emilin2,Kif5b,Npc1,Bin1,Trim36,Slc12a2,Sec11c,Mbp,Carns1,Tmem151a,Malat1,Neat1,Frmd8,Cdc42ep2,Plaat3,Fth1,Tmem258,Myrf,Psat1,Cdc37l1,Ermp1,Opalin,Scd2,Scd1,Shtn1,Lamp2,Zdhhc9,Plxnb3,Prrg1,Gjb1,Magt1,Klhl4,Plp1,Piga</t>
        </is>
      </c>
      <c r="M2" t="inlineStr">
        <is>
          <t>[(1, 0), (1, 5), (1, 17), (1, 19), (1, 25), (1, 30), (1, 35), (1, 60), (1, 75), (2, 0), (2, 5), (2, 17), (2, 19), (2, 25), (2, 30), (2, 35), (2, 53), (2, 55), (2, 60), (2, 75), (3, 0), (3, 5), (3, 17), (3, 19), (3, 25), (3, 30), (3, 35), (3, 53), (3, 60), (3, 75), (4, 0), (4, 5), (4, 8), (4, 17), (4, 19), (4, 25), (4, 30), (4, 35), (4, 53), (4, 55), (4, 60), (4, 75), (6, 0), (6, 5), (6, 17), (6, 19), (6, 25), (6, 30), (6, 35), (6, 53), (6, 60), (6, 75), (7, 0), (7, 5), (7, 8), (7, 17), (7, 19), (7, 25), (7, 30), (7, 35), (7, 53), (7, 55), (7, 60), (7, 75), (10, 0), (10, 5), (10, 17), (10, 19), (10, 30), (10, 35), (10, 53), (10, 75), (11, 0), (11, 30), (11, 75), (12, 0), (12, 5), (12, 17), (12, 19), (12, 25), (12, 30), (12, 35), (12, 53), (12, 60), (12, 75), (13, 0), (13, 75), (14, 0), (14, 5), (14, 8), (14, 17), (14, 19), (14, 25), (14, 30), (14, 35), (14, 53), (14, 55), (14, 60), (14, 75), (15, 0), (15, 5), (15, 8), (15, 17), (15, 19), (15, 25), (15, 30), (15, 35), (15, 53), (15, 55), (15, 60), (15, 75), (16, 0), (16, 5), (16, 8), (16, 17), (16, 19), (16, 25), (16, 28), (16, 30), (16, 35), (16, 53), (16, 55), (16, 60), (16, 75), (18, 0), (18, 5), (18, 8), (18, 17), (18, 19), (18, 25), (18, 30), (18, 35), (18, 53), (18, 60), (18, 75), (20, 0), (20, 5), (20, 17), (20, 19), (20, 30), (20, 35), (20, 53), (20, 75), (21, 0), (21, 5), (21, 17), (21, 19), (21, 25), (21, 30), (21, 35), (21, 53), (21, 60), (21, 75), (22, 0), (22, 5), (22, 8), (22, 17), (22, 19), (22, 25), (22, 30), (22, 35), (22, 53), (22, 55), (22, 60), (22, 75), (23, 0), (23, 17), (23, 19), (23, 30), (23, 35), (23, 75), (24, 0), (24, 5), (24, 8), (24, 17), (24, 19), (24, 25), (24, 30), (24, 35), (24, 53), (24, 55), (24, 60), (24, 75), (26, 0), (26, 5), (26, 8), (26, 17), (26, 19), (26, 25), (26, 30), (26, 35), (26, 53), (26, 60), (26, 75), (27, 0), (27, 5), (27, 8), (27, 17), (27, 19), (27, 25), (27, 30), (27, 35), (27, 53), (27, 55), (27, 60), (27, 75), (29, 0), (29, 17), (29, 19), (29, 30), (29, 35), (29, 60), (29, 75), (31, 0), (31, 17), (31, 19), (31, 30), (31, 53), (31, 75), (32, 0), (32, 5), (32, 17), (32, 19), (32, 25), (32, 30), (32, 35), (32, 53), (32, 60), (32, 75), (33, 0), (33, 5), (33, 8), (33, 17), (33, 19), (33, 25), (33, 30), (33, 35), (33, 53), (33, 55), (33, 60), (33, 75), (34, 0), (34, 5), (34, 8), (34, 17), (34, 19), (34, 25), (34, 30), (34, 35), (34, 53), (34, 60), (34, 75), (36, 0), (36, 5), (36, 8), (36, 17), (36, 19), (36, 25), (36, 30), (36, 35), (36, 53), (36, 55), (36, 60), (36, 75), (37, 0), (37, 5), (37, 8), (37, 17), (37, 19), (37, 25), (37, 30), (37, 35), (37, 53), (37, 55), (37, 60), (37, 75), (38, 0), (38, 17), (38, 19), (38, 30), (38, 35), (38, 75), (39, 0), (39, 5), (39, 8), (39, 17), (39, 19), (39, 25), (39, 30), (39, 35), (39, 53), (39, 55), (39, 60), (39, 75), (40, 0), (40, 17), (40, 19), (40, 30), (40, 35), (40, 75), (41, 0), (41, 5), (41, 8), (41, 17), (41, 19), (41, 25), (41, 30), (41, 35), (41, 53), (41, 55), (41, 60), (41, 75), (42, 0), (42, 5), (42, 8), (42, 17), (42, 19), (42, 25), (42, 30), (42, 35), (42, 53), (42, 55), (42, 60), (42, 75), (43, 0), (43, 5), (43, 8), (43, 17), (43, 19), (43, 25), (43, 30), (43, 35), (43, 53), (43, 60), (43, 75), (44, 0), (44, 5), (44, 8), (44, 17), (44, 19), (44, 25), (44, 30), (44, 35), (44, 53), (44, 60), (44, 75), (45, 0), (45, 5), (45, 8), (45, 17), (45, 19), (45, 25), (45, 30), (45, 35), (45, 53), (45, 55), (45, 60), (45, 75), (48, 0), (48, 17), (48, 19), (48, 30), (48, 75), (49, 0), (49, 5), (49, 8), (49, 17), (49, 19), (49, 25), (49, 30), (49, 35), (49, 53), (49, 55), (49, 60), (49, 75), (50, 0), (50, 5), (50, 17), (50, 19), (50, 25), (50, 30), (50, 35), (50, 53), (50, 60), (50, 75), (51, 0), (51, 17), (51, 19), (51, 30), (51, 35), (51, 53), (51, 60), (51, 75), (52, 0), (52, 5), (52, 8), (52, 17), (52, 19), (52, 25), (52, 30), (52, 35), (52, 53), (52, 60), (52, 75), (54, 0), (54, 5), (54, 8), (54, 17), (54, 19), (54, 25), (54, 30), (54, 35), (54, 53), (54, 55), (54, 60), (54, 75), (56, 0), (56, 5), (56, 8), (56, 17), (56, 19), (56, 25), (56, 30), (56, 35), (56, 53), (56, 55), (56, 60), (56, 75), (57, 0), (57, 75), (58, 0), (58, 5), (58, 8), (58, 17), (58, 19), (58, 25), (58, 30), (58, 35), (58, 53), (58, 55), (58, 60), (58, 75), (59, 0), (59, 5), (59, 8), (59, 17), (59, 19), (59, 25), (59, 30), (59, 35), (59, 53), (59, 55), (59, 60), (59, 75), (61, 0), (61, 75), (62, 0), (62, 5), (62, 17), (62, 19), (62, 25), (62, 30), (62, 35), (62, 60), (62, 75), (65, 0), (65, 5), (65, 8), (65, 17), (65, 19), (65, 25), (65, 30), (65, 35), (65, 53), (65, 55), (65, 60), (65, 75), (66, 0), (66, 5), (66, 17), (66, 19), (66, 25), (66, 30), (66, 35), (66, 53), (66, 60), (66, 75), (67, 0), (67, 5), (67, 8), (67, 17), (67, 19), (67, 25), (67, 30), (67, 35), (67, 53), (67, 55), (67, 60), (67, 75), (68, 0), (68, 5), (68, 8), (68, 17), (68, 19), (68, 25), (68, 30), (68, 35), (68, 53), (68, 55), (68, 60), (68, 75), (69, 0), (69, 5), (69, 17), (69, 19), (69, 25), (69, 30), (69, 35), (69, 53), (69, 60), (69, 75), (70, 0), (70, 5), (70, 17), (70, 19), (70, 25), (70, 30), (70, 35), (70, 53), (70, 60), (70, 75), (71, 0), (71, 5), (71, 8), (71, 17), (71, 19), (71, 25), (71, 30), (71, 35), (71, 53), (71, 60), (71, 75), (72, 0), (72, 5), (72, 17), (72, 19), (72, 25), (72, 30), (72, 35), (72, 53), (72, 60), (72, 75), (73, 0), (73, 5), (73, 17), (73, 19), (73, 25), (73, 30), (73, 35), (73, 53), (73, 60), (73, 75), (74, 0), (74, 5), (74, 8), (74, 17), (74, 19), (74, 25), (74, 30), (74, 35), (74, 53), (74, 55), (74, 60), (74, 75)]</t>
        </is>
      </c>
      <c r="N2" t="n">
        <v>1053</v>
      </c>
      <c r="O2" t="n">
        <v>0.5</v>
      </c>
      <c r="P2" t="n">
        <v>0.95</v>
      </c>
      <c r="Q2" t="n">
        <v>3</v>
      </c>
      <c r="R2" t="n">
        <v>10000</v>
      </c>
      <c r="S2" t="inlineStr">
        <is>
          <t>17/12/2022, 22:09:15</t>
        </is>
      </c>
      <c r="T2" s="3">
        <f>hyperlink("https://spiral.technion.ac.il/results/MTAwMDAwMg==/1/GOResultsPROCESS","link")</f>
        <v/>
      </c>
      <c r="U2" t="inlineStr">
        <is>
          <t>['GO:0008366:axon ensheathment (qval2.63E-16)', 'GO:0007272:ensheathment of neurons (qval1.32E-16)', 'GO:0042552:myelination (qval1.01E-15)', 'GO:0014013:regulation of gliogenesis (qval1.18E-5)', 'GO:0008610:lipid biosynthetic process (qval1.26E-5)', 'GO:0008360:regulation of cell shape (qval4.14E-5)', 'GO:0048709:oligodendrocyte differentiation (qval5.71E-4)', 'GO:0061024:membrane organization (qval5.94E-4)', 'GO:0032291:axon ensheathment in central nervous system (qval7.18E-4)', 'GO:0022010:central nervous system myelination (qval6.46E-4)', 'GO:0010001:glial cell differentiation (qval1.01E-3)', 'GO:0045685:regulation of glial cell differentiation (qval1.16E-3)']</t>
        </is>
      </c>
      <c r="V2" s="3">
        <f>hyperlink("https://spiral.technion.ac.il/results/MTAwMDAwMg==/1/GOResultsFUNCTION","link")</f>
        <v/>
      </c>
      <c r="W2" t="inlineStr">
        <is>
          <t>['GO:0008092:cytoskeletal protein binding (qval1.19E-4)', 'GO:0019911:structural constituent of myelin sheath (qval1.16E-3)']</t>
        </is>
      </c>
      <c r="X2" s="3">
        <f>hyperlink("https://spiral.technion.ac.il/results/MTAwMDAwMg==/1/GOResultsCOMPONENT","link")</f>
        <v/>
      </c>
      <c r="Y2" t="inlineStr">
        <is>
          <t>['GO:0043209:myelin sheath (qval2.76E-17)', 'GO:0016020:membrane (qval1.95E-14)', 'GO:0044425:membrane part (qval9.94E-10)', 'GO:0005886:plasma membrane (qval6.3E-8)', 'GO:0044444:cytoplasmic part (qval5.38E-8)', 'GO:0031224:intrinsic component of membrane (qval6.63E-7)', 'GO:0016021:integral component of membrane (qval7.49E-6)', 'GO:0031410:cytoplasmic vesicle (qval3.22E-5)', 'GO:0097708:intracellular vesicle (qval3.25E-5)', 'GO:0031982:vesicle (qval2.95E-5)', 'GO:0048471:perinuclear region of cytoplasm (qval4.64E-5)', 'GO:0005768:endosome (qval7.26E-5)', 'GO:0043218:compact myelin (qval8.74E-5)']</t>
        </is>
      </c>
    </row>
    <row r="3">
      <c r="A3" s="1" t="n">
        <v>2</v>
      </c>
      <c r="B3" t="n">
        <v>20948</v>
      </c>
      <c r="C3" t="n">
        <v>3212</v>
      </c>
      <c r="D3" t="n">
        <v>76</v>
      </c>
      <c r="E3" t="n">
        <v>507</v>
      </c>
      <c r="F3" t="n">
        <v>2742</v>
      </c>
      <c r="G3" t="n">
        <v>62</v>
      </c>
      <c r="H3" t="n">
        <v>5700</v>
      </c>
      <c r="I3" t="n">
        <v>326</v>
      </c>
      <c r="J3" s="2" t="n">
        <v>-3195.564451241223</v>
      </c>
      <c r="K3" t="n">
        <v>0.3425708860935882</v>
      </c>
      <c r="L3" t="inlineStr">
        <is>
          <t>Atp6v1h,Stau2,Ogfrl1,Actr1b,Lonrf2,Gls,Ica1l,Raph1,Map2,Unc80,Tuba4a,Ptprn,Speg,Slc4a3,Mff,Ndufa10,Stk25,Mfsd4a,Camsap2,B3galt2,Tsen15,Xpr1,Mrps14,Kifap3,Nme7,Atp1b1,Susd4,Plxna2,Camk1d,Celf2,Cacnb2,Cacna1b,Grin1,Sptan1,Prrc2b,Swi5,Dnm1,1110008P14Rik,Stxbp1,Psmd5,Ndufa8,Kif5c,Slc4a10,Scn2a,Csrnp3,Klhl23,Slc25a12,C1qtnf4,Madd,Cry2,Syt13,Nop10,Scg5,Disp2,Ckmt1,Gfra4,Cds2,Chgb,Tmx4,Snap25,Pcsk2,Naa20,Napb,Snph,Map1lc3a,2900097C17Rik,Dlgap4,Ndrg3,Snhg11,Gdap1l1,Ywhab,Slc12a5,Ube2v1,Gnas,Arfgap1,Kcnq2,Eef1a2,Stmn3,Dnajc5,Stmn2,Nceh1,Rpl22l1,Ndufb5,Cetn4,Noct,Ndufc1,Dclk1,Nbea,Serpini1,Gria2,Gucy1b1,Map9,Rusc1,Adar,Mllt11,Ensa,Ankrd34a,Phtf1,Kcnd3,Atp5f1,Slc6a17,Celsr2,Wdr47,Plppr5,Ppp3ca,H2afz,Ssx2ip,Zranb2,Fam110b,Fam92a,Ndufb6,Dnaja1,Dctn3,Ccl27a,Phf24,Gabbr2,Alg2,Frrs1l,Ugcg,Trim32,Brinp1,Sh3gl2,Hook1,Dnajc6,Sgip1,Ssbp3,Rnf11,Fabp3,Atpif1,Clstn1,Adam22,Pclo,Srpk2,Agap3,Rheb,Actr3b,Dpp6,Mapre3,Fndc4,Ywhah,Gm1673,Crmp1,Kcnip4,Grsf1,Cdkl2,G3bp2,Mapk10,Sez6l,1500011B03Rik,Cabp1,Rnft2,Fam216a,Rhof,Ccdc92,Bri3bp,Ran,Chchd2,Mdh2,Ywhag,Actl6b,Prkar1b,Ttyh3,Tmem130,Casd1,Dync1i1,Asns,Ndufa4,Wasl,Mtpn,Tcaf1,Cycs,Snx10,Lancl2,Herc3,Fbxo41,Add2,Aak1,Copg1,H1fx,Plxna1,Chchd6,Syn2,Atp6v1e1,Slc2a3,Necap1,Clstn3,Grcc10,Eno2,Tpi1,Gpr162,Cops7a,Pianp,Gabarapl1,Zscan18,Ube2m,Sae1,Ap2s1,Calm3,Pnmal2,Ppp5c,Atp1a3,Gsk3a,Numbl,Sptbn4,Ttc9b,Eid2,Gramd1a,Gpi1,Lrp3,Ccne1,Cpt1c,Gabrb3,Snrpn,Sv2b,Pgm2l1,Ppme1,Rab6a,Arhgef17,Mical2,Prkcb,Aldoa,Cdipt,B4galnt4,Hras,Cend1,Slc25a22,Ap3m2,Smim18,Micu3,Slc25a4,Gpm6a,Psd3,Atp6v1b2,Pbx4,Tmem59l,Rab3a,Abhd8,Unc13a,Fcho1,Tmem38a,Large1,Adgrl1,Ogfod1,Ndrg4,Atp6v0d1,Ripor1,Cdk10,Tcf25,Pde4a,Opcml,Ddx25,Thy1,Elmod1,Dmxl2,Idh3a,Cox5a,Mpi,Stoml1,Nptn,Bbs4,Parp6,Pkm,Myo5a,Gnb5,Lysmd2,Cox7a2,Snap91,Rasgrf1,Armc8,Wdr82,Bsn,Dalrd3,Tma7,Lrp11,Ncoa7,Tspyl1,Tspyl4,Sobp,Serinc1,Psap,Ppa1,Hk1,Zwint,Gnaz,Mif,Gm47163,Rnf126,Cbarp,Atp5d,Atcay,Zfr2,Matk,Pip5k1c,Dohh,Arl1,Slc25a3,Ube2n,Syt1,Dtx3,Mtfp1,Ap1b1,Camk2b,Ppp3r1,Rab1a,Mdh1,Fbll1,Gabrg2,Cyfip2,Vdac1,Rnf187,Arf1,Snap47,Rai1,Ttc19,Ubb,Map2k4,Vamp2,Rnf227,Eif5a,Dlg4,Camkk1,Rap1gap2,Abr,Sez6,Cdk5r1,Ap2b1,Tspoap1,Dgke,Cox11,Nme1,Atp5g1,Atp6v0a1,Atxn7l3,Rundc3a,Nsf,Rbfox3,Gaa,Actg1,Dtnb,Wdr35,Vsnl1,Myt1l,Tspan13,Nrcam,Akap6,Ralgapa1,Sec23a,Trappc6b,Lrfn5,Fkbp3,Timm9,Rtn1,Atp6v1d,Arel1,Calm1,Ttc7b,Ndufb1-ps,Ddx24,Evl,Meg3,Rian,Klc1,Cep170b,Pfkp,Vps41,Amph,Tubb2a,Nrn1,Smim13,Cap2,Spin1,Sncb,Pdlim7,Uqcrb,Ube2ql1,Scamp1,Fam169a,Map1b,Rab3c,Pdhb,Cadps,Gng2,Ppp3cb,Zswim8,Cacna1d,Nisch,Mapk8,Grid1,Slc22a17,Sucla2,Tsc22d1,Serp2,Akap11,Mycbp2,Slitrk1,Nalcn,Sub1,Ctnnd2,Ywhaz,Atp6v1c1,Oxr1,Grina,Kifc2,Rbfox2,Pdxp,Syngr1,Tef,Sept3,Sult4a1,Atxn10,Mapk8ip2,Slc2a13,Nell2,Arf3,Faim2,Scn8a,Bmerb1,Dnm1l,Pi4ka,Tango2,Ap2m1,Camk2n2,Polr2h,Eif4a2,Ppp1r2,Cep19,Gsk3b,Atp6v1a,Tagln3,Dzip3,Synj1,Cbr1,Ttc3,Ppp2r1a,Atp6v0c,Caskin1,Syngr3,Rhbdl1,Pacsin1,Atp6v1g2,Tubb5,Gnl1,Gabbr1,Tomm6,Ptprs,Pja2,Ndufv2,Dlgap1,Myl12b,Lpin2,Prkce,Calm2,Nrxn1,Cul2,Usp14,Impact,B4galt6,Elp2,Celf4,Rit2,Syt4,Egr1,Matr3,Rnf14,Ndfip1,Ap3s1,Napg,St8sia3,Afg3l2,Ankrd13d,Otub1,Gng3,Syt7,Smarca2,Pten,Pgam1,Got1,Sfxn3,Atp5md,Atrnl1,Syp,Pim2,Tspan7,Atp6ap2,Araf,Syn1,Gria3,Hprt,Slc9a6,Maged1,Arhgef9,Zc3h12b,Dlg3,Pgk1,Armcx5,Gprasp1,Gprasp2,Bex2,Tceal5,Bex3,Tceal3,Zcchc18,Prps1,Tro,Ubqln2,Sms,Reps2</t>
        </is>
      </c>
      <c r="M3" t="inlineStr">
        <is>
          <t>[(0, 1), (0, 2), (0, 6), (0, 11), (0, 12), (0, 15), (0, 18), (0, 21), (0, 23), (0, 24), (0, 26), (0, 32), (0, 33), (0, 34), (0, 36), (0, 38), (0, 41), (0, 42), (0, 45), (0, 49), (0, 50), (0, 52), (0, 54), (0, 58), (0, 62), (0, 65), (0, 66), (0, 68), (0, 69), (0, 70), (0, 71), (0, 72), (0, 73), (0, 74), (5, 15), (5, 36), (5, 42), (5, 45), (5, 49), (5, 58), (5, 65), (5, 72), (5, 74), (8, 15), (8, 36), (8, 42), (8, 45), (8, 49), (8, 58), (8, 65), (8, 71), (8, 72), (8, 74), (9, 1), (9, 2), (9, 6), (9, 12), (9, 15), (9, 18), (9, 21), (9, 22), (9, 23), (9, 24), (9, 26), (9, 32), (9, 33), (9, 34), (9, 36), (9, 38), (9, 39), (9, 41), (9, 42), (9, 44), (9, 45), (9, 49), (9, 50), (9, 52), (9, 54), (9, 58), (9, 59), (9, 62), (9, 65), (9, 66), (9, 68), (9, 69), (9, 70), (9, 71), (9, 72), (9, 73), (9, 74), (10, 45), (10, 65), (14, 15), (14, 42), (14, 65), (14, 74), (16, 42), (17, 15), (17, 36), (17, 42), (17, 45), (17, 65), (17, 74), (19, 1), (19, 12), (19, 15), (19, 26), (19, 32), (19, 36), (19, 38), (19, 41), (19, 42), (19, 45), (19, 49), (19, 50), (19, 52), (19, 54), (19, 58), (19, 62), (19, 65), (19, 68), (19, 71), (19, 72), (19, 74), (20, 65), (20, 74), (25, 45), (25, 65), (28, 15), (28, 36), (28, 42), (28, 45), (28, 49), (28, 54), (28, 58), (28, 65), (28, 71), (28, 72), (28, 74), (30, 1), (30, 2), (30, 6), (30, 11), (30, 12), (30, 15), (30, 18), (30, 21), (30, 22), (30, 23), (30, 24), (30, 26), (30, 32), (30, 33), (30, 34), (30, 36), (30, 38), (30, 41), (30, 42), (30, 44), (30, 45), (30, 49), (30, 50), (30, 52), (30, 54), (30, 58), (30, 59), (30, 62), (30, 65), (30, 66), (30, 68), (30, 69), (30, 70), (30, 71), (30, 72), (30, 73), (30, 74), (31, 15), (31, 36), (31, 42), (31, 45), (31, 65), (31, 74), (35, 36), (35, 42), (35, 45), (35, 65), (35, 74), (37, 42), (37, 65), (47, 1), (47, 2), (47, 12), (47, 15), (47, 18), (47, 21), (47, 23), (47, 26), (47, 32), (47, 33), (47, 34), (47, 36), (47, 38), (47, 41), (47, 42), (47, 44), (47, 45), (47, 49), (47, 50), (47, 52), (47, 54), (47, 58), (47, 59), (47, 62), (47, 65), (47, 66), (47, 68), (47, 69), (47, 70), (47, 71), (47, 72), (47, 74), (51, 65), (53, 15), (53, 36), (53, 42), (53, 45), (53, 58), (53, 65), (53, 71), (53, 72), (53, 74), (55, 15), (55, 36), (55, 42), (55, 45), (55, 49), (55, 54), (55, 58), (55, 65), (55, 71), (55, 72), (55, 74), (60, 1), (60, 2), (60, 6), (60, 12), (60, 15), (60, 18), (60, 21), (60, 23), (60, 24), (60, 26), (60, 32), (60, 33), (60, 34), (60, 36), (60, 38), (60, 41), (60, 42), (60, 44), (60, 45), (60, 49), (60, 50), (60, 52), (60, 54), (60, 58), (60, 59), (60, 62), (60, 65), (60, 66), (60, 68), (60, 69), (60, 70), (60, 71), (60, 72), (60, 73), (60, 74), (63, 1), (63, 2), (63, 6), (63, 7), (63, 12), (63, 15), (63, 18), (63, 21), (63, 22), (63, 23), (63, 24), (63, 26), (63, 32), (63, 33), (63, 34), (63, 36), (63, 38), (63, 39), (63, 41), (63, 42), (63, 44), (63, 45), (63, 49), (63, 50), (63, 52), (63, 54), (63, 58), (63, 59), (63, 62), (63, 65), (63, 66), (63, 68), (63, 69), (63, 70), (63, 71), (63, 72), (63, 73), (63, 74), (75, 15), (75, 36), (75, 42), (75, 45), (75, 49), (75, 54), (75, 58), (75, 65), (75, 71), (75, 72), (75, 74)]</t>
        </is>
      </c>
      <c r="N3" t="n">
        <v>2166</v>
      </c>
      <c r="O3" t="n">
        <v>0.5</v>
      </c>
      <c r="P3" t="n">
        <v>0.95</v>
      </c>
      <c r="Q3" t="n">
        <v>3</v>
      </c>
      <c r="R3" t="n">
        <v>10000</v>
      </c>
      <c r="S3" t="inlineStr">
        <is>
          <t>17/12/2022, 22:09:52</t>
        </is>
      </c>
      <c r="T3" s="3">
        <f>hyperlink("https://spiral.technion.ac.il/results/MTAwMDAwMg==/2/GOResultsPROCESS","link")</f>
        <v/>
      </c>
      <c r="U3" t="inlineStr">
        <is>
          <t>['GO:0099003:vesicle-mediated transport in synapse (qval1.44E-14)', 'GO:0006810:transport (qval8.86E-13)', 'GO:0051179:localization (qval6.47E-13)', 'GO:0051234:establishment of localization (qval1.62E-12)', 'GO:0098693:regulation of synaptic vesicle cycle (qval3.79E-12)', 'GO:0050804:modulation of chemical synaptic transmission (qval8.36E-10)', 'GO:0099177:regulation of trans-synaptic signaling (qval7.71E-10)', 'GO:0051649:establishment of localization in cell (qval3.36E-9)', 'GO:0051049:regulation of transport (qval1.59E-8)', 'GO:0097479:synaptic vesicle localization (qval2.12E-8)', 'GO:0060627:regulation of vesicle-mediated transport (qval4.9E-8)', 'GO:0140238:presynaptic endocytosis (qval4.59E-8)', 'GO:0048488:synaptic vesicle endocytosis (qval4.24E-8)', 'GO:0051641:cellular localization (qval4.86E-8)', 'GO:0099536:synaptic signaling (qval7.88E-8)', 'GO:0065008:regulation of biological quality (qval7.41E-8)', 'GO:0016043:cellular component organization (qval9.34E-8)', 'GO:0016192:vesicle-mediated transport (qval9.13E-8)', 'GO:0098916:anterograde trans-synaptic signaling (qval1.34E-7)', 'GO:0007268:chemical synaptic transmission (qval1.27E-7)', 'GO:0051648:vesicle localization (qval1.33E-7)', 'GO:0099537:trans-synaptic signaling (qval1.57E-7)', 'GO:0071840:cellular component organization or biogenesis (qval1.78E-7)', 'GO:0023052:signaling (qval3.23E-7)', 'GO:0032990:cell part morphogenesis (qval5.5E-7)', 'GO:0046907:intracellular transport (qval6.89E-7)', 'GO:0009205:purine ribonucleoside triphosphate metabolic process (qval7.07E-7)', 'GO:0099072:regulation of postsynaptic membrane neurotransmitter receptor levels (qval8.93E-7)', 'GO:0009199:ribonucleoside triphosphate metabolic process (qval9.9E-7)', 'GO:0048858:cell projection morphogenesis (qval1.19E-6)', 'GO:0099643:signal release from synapse (qval1.27E-6)', 'GO:0030100:regulation of endocytosis (qval1.28E-6)', 'GO:0009144:purine nucleoside triphosphate metabolic process (qval1.29E-6)', 'GO:0009206:purine ribonucleoside triphosphate biosynthetic process (qval1.48E-6)', 'GO:0006091:generation of precursor metabolites and energy (qval1.52E-6)', 'GO:0048812:neuron projection morphogenesis (qval1.53E-6)', 'GO:0009145:purine nucleoside triphosphate biosynthetic process (qval1.65E-6)', 'GO:0009201:ribonucleoside triphosphate biosynthetic process (qval2.34E-6)', 'GO:0120039:plasma membrane bounded cell projection morphogenesis (qval2.33E-6)', 'GO:0032940:secretion by cell (qval3.46E-6)', 'GO:1903421:regulation of synaptic vesicle recycling (qval3.74E-6)', 'GO:0050808:synapse organization (qval3.68E-6)', 'GO:1902600:proton transmembrane transport (qval4.74E-6)', 'GO:0046034:ATP metabolic process (qval4.75E-6)', 'GO:0098657:import into cell (qval5.32E-6)', 'GO:0008104:protein localization (qval5.25E-6)', 'GO:0006897:endocytosis (qval5.25E-6)', 'GO:0009141:nucleoside triphosphate metabolic process (qval5.52E-6)', 'GO:0051668:localization within membrane (qval5.82E-6)', 'GO:0007269:neurotransmitter secretion (qval6.45E-6)', 'GO:0009127:purine nucleoside monophosphate biosynthetic process (qval7.04E-6)', 'GO:0009168:purine ribonucleoside monophosphate biosynthetic process (qval6.9E-6)', 'GO:0009126:purine nucleoside monophosphate metabolic process (qval6.83E-6)', 'GO:0009167:purine ribonucleoside monophosphate metabolic process (qval6.71E-6)', 'GO:0023061:signal release (qval6.58E-6)', 'GO:0033036:macromolecule localization (qval7.69E-6)', 'GO:0006165:nucleoside diphosphate phosphorylation (qval7.66E-6)', 'GO:0017156:calcium ion regulated exocytosis (qval7.53E-6)', 'GO:0006754:ATP biosynthetic process (qval9.61E-6)', 'GO:0048168:regulation of neuronal synaptic plasticity (qval9.45E-6)', 'GO:0048489:synaptic vesicle transport (qval9.29E-6)', 'GO:0097480:establishment of synaptic vesicle localization (qval9.14E-6)', 'GO:0031503:protein-containing complex localization (qval9.15E-6)', 'GO:0009142:nucleoside triphosphate biosynthetic process (qval9.07E-6)', 'GO:0009156:ribonucleoside monophosphate biosynthetic process (qval1.04E-5)', 'GO:0051650:establishment of vesicle localization (qval1.06E-5)', 'GO:0007267:cell-cell signaling (qval1.21E-5)', 'GO:0048259:regulation of receptor-mediated endocytosis (qval1.19E-5)', 'GO:0046939:nucleotide phosphorylation (qval1.22E-5)', 'GO:0010975:regulation of neuron projection development (qval1.23E-5)', 'GO:0045055:regulated exocytosis (qval1.3E-5)', 'GO:0009987:cellular process (qval1.59E-5)', 'GO:0009124:nucleoside monophosphate biosynthetic process (qval1.7E-5)', 'GO:0035418:protein localization to synapse (qval1.73E-5)', 'GO:0009161:ribonucleoside monophosphate metabolic process (qval1.86E-5)', 'GO:0046903:secretion (qval1.92E-5)', 'GO:0022607:cellular component assembly (qval2.15E-5)', 'GO:0006096:glycolytic process (qval2.29E-5)', 'GO:0045664:regulation of neuron differentiation (qval2.63E-5)', 'GO:0061024:membrane organization (qval2.72E-5)', 'GO:0006757:ATP generation from ADP (qval2.86E-5)', 'GO:0048167:regulation of synaptic plasticity (qval2.83E-5)', 'GO:1900242:regulation of synaptic vesicle endocytosis (qval2.95E-5)', 'GO:0007154:cell communication (qval2.93E-5)', 'GO:0009123:nucleoside monophosphate metabolic process (qval3.05E-5)', 'GO:0009152:purine ribonucleotide biosynthetic process (qval3.17E-5)', 'GO:0120035:regulation of plasma membrane bounded cell projection organization (qval3.15E-5)', 'GO:0006996:organelle organization (qval3.39E-5)', 'GO:0098660:inorganic ion transmembrane transport (qval3.36E-5)', 'GO:0006836:neurotransmitter transport (qval3.75E-5)', 'GO:0042866:pyruvate biosynthetic process (qval4.19E-5)', 'GO:0016050:vesicle organization (qval4.22E-5)', 'GO:0031344:regulation of cell projection organization (qval4.18E-5)', 'GO:0051640:organelle localization (qval4.87E-5)', 'GO:0032879:regulation of localization (qval5.33E-5)', 'GO:0017158:regulation of calcium ion-dependent exocytosis (qval5.56E-5)', 'GO:0007610:behavior (qval6.78E-5)', 'GO:0030030:cell projection organization (qval6.92E-5)', 'GO:0009260:ribonucleotide biosynthetic process (qval6.96E-5)', 'GO:0006164:purine nucleotide biosynthetic process (qval7.6E-5)', 'GO:0006886:intracellular protein transport (qval7.58E-5)', 'GO:0043269:regulation of ion transport (qval8.28E-5)', 'GO:0048172:regulation of short-term neuronal synaptic plasticity (qval9.24E-5)', 'GO:0006887:exocytosis (qval9.44E-5)', 'GO:0017157:regulation of exocytosis (qval1.03E-4)', 'GO:0072524:pyridine-containing compound metabolic process (qval1.09E-4)', 'GO:0046390:ribose phosphate biosynthetic process (qval1.15E-4)', 'GO:0002090:regulation of receptor internalization (qval1.21E-4)', 'GO:0072522:purine-containing compound biosynthetic process (qval1.24E-4)', 'GO:0007626:locomotory behavior (qval1.24E-4)']</t>
        </is>
      </c>
      <c r="V3" s="3">
        <f>hyperlink("https://spiral.technion.ac.il/results/MTAwMDAwMg==/2/GOResultsFUNCTION","link")</f>
        <v/>
      </c>
      <c r="W3" t="inlineStr">
        <is>
          <t>['GO:0008092:cytoskeletal protein binding (qval1.28E-8)', 'GO:0005515:protein binding (qval2.54E-8)', 'GO:0044769:ATPase activity, coupled to transmembrane movement of ions, rotational mechanism (qval1.81E-6)', 'GO:0017075:syntaxin-1 binding (qval2.38E-6)', 'GO:0015078:proton transmembrane transporter activity (qval5.87E-6)', 'GO:0000149:SNARE binding (qval5.59E-6)', 'GO:0046961:proton-transporting ATPase activity, rotational mechanism (qval5.02E-6)', 'GO:0019899:enzyme binding (qval4.77E-6)', 'GO:0015077:monovalent inorganic cation transmembrane transporter activity (qval4.53E-6)', 'GO:0022853:active ion transmembrane transporter activity (qval4.83E-6)', 'GO:0042625:ATPase coupled ion transmembrane transporter activity (qval4.39E-6)', 'GO:0019829:cation-transporting ATPase activity (qval4.02E-6)', 'GO:0015318:inorganic molecular entity transmembrane transporter activity (qval6.76E-6)', 'GO:0019901:protein kinase binding (qval7.5E-6)', 'GO:0035254:glutamate receptor binding (qval1.35E-5)', 'GO:0019905:syntaxin binding (qval1.58E-5)', 'GO:0019900:kinase binding (qval2.8E-5)', 'GO:0036442:proton-exporting ATPase activity (qval2.85E-5)', 'GO:0019904:protein domain specific binding (qval2.96E-5)', 'GO:0022890:inorganic cation transmembrane transporter activity (qval3.43E-5)', 'GO:0015075:ion transmembrane transporter activity (qval3.28E-5)', 'GO:0008324:cation transmembrane transporter activity (qval1.12E-4)', 'GO:0005488:binding (qval1.09E-4)']</t>
        </is>
      </c>
      <c r="X3" s="3">
        <f>hyperlink("https://spiral.technion.ac.il/results/MTAwMDAwMg==/2/GOResultsCOMPONENT","link")</f>
        <v/>
      </c>
      <c r="Y3" t="inlineStr">
        <is>
          <t>['GO:0097458:neuron part (qval1.4E-39)', 'GO:0044456:synapse part (qval2.29E-35)', 'GO:0045202:synapse (qval7.39E-35)', 'GO:0043209:myelin sheath (qval7.64E-26)', 'GO:0098978:glutamatergic synapse (qval4.52E-23)', 'GO:0043005:neuron projection (qval1.7E-19)', 'GO:0120038:plasma membrane bounded cell projection part (qval3.3E-18)', 'GO:0044463:cell projection part (qval2.89E-18)', 'GO:0042995:cell projection (qval7.29E-18)', 'GO:0033267:axon part (qval7.64E-18)', 'GO:0120025:plasma membrane bounded cell projection (qval7.62E-17)', 'GO:0098793:presynapse (qval9.02E-16)', 'GO:0070382:exocytic vesicle (qval7.93E-15)', 'GO:0044297:cell body (qval8.74E-15)', 'GO:0098796:membrane protein complex (qval1.24E-14)', 'GO:0044444:cytoplasmic part (qval1.94E-14)', 'GO:0008021:synaptic vesicle (qval3.73E-14)', 'GO:0099501:exocytic vesicle membrane (qval8.06E-14)', 'GO:0030672:synaptic vesicle membrane (qval7.63E-14)', 'GO:0030133:transport vesicle (qval1.48E-13)', 'GO:0016020:membrane (qval1.46E-13)', 'GO:0030658:transport vesicle membrane (qval2.02E-13)', 'GO:0043025:neuronal cell body (qval3.69E-13)', 'GO:0031090:organelle membrane (qval1.14E-11)', 'GO:0099572:postsynaptic specialization (qval1.98E-11)', 'GO:0014069:postsynaptic density (qval5.1E-11)', 'GO:0099503:secretory vesicle (qval5.72E-11)', 'GO:0030054:cell junction (qval2.6E-10)', 'GO:0044464:cell part (qval2.64E-10)', 'GO:0044424:intracellular part (qval1.12E-9)', 'GO:0044306:neuron projection terminus (qval1.28E-9)', 'GO:0030425:dendrite (qval3.47E-9)', 'GO:0097060:synaptic membrane (qval4.05E-9)', 'GO:0044433:cytoplasmic vesicle part (qval4.59E-9)', 'GO:0098685:Schaffer collateral - CA1 synapse (qval4.48E-9)', 'GO:0031982:vesicle (qval2.22E-8)', 'GO:0031410:cytoplasmic vesicle (qval2.41E-8)', 'GO:0097708:intracellular vesicle (qval2.83E-8)', 'GO:1990351:transporter complex (qval3.47E-8)', 'GO:1902495:transmembrane transporter complex (qval4.79E-8)', 'GO:0044425:membrane part (qval4.94E-8)', 'GO:0030426:growth cone (qval6.12E-8)', 'GO:0034703:cation channel complex (qval6.36E-8)', 'GO:0005737:cytoplasm (qval1.05E-7)', 'GO:0030427:site of polarized growth (qval1.08E-7)', 'GO:0098563:intrinsic component of synaptic vesicle membrane (qval1.35E-7)', 'GO:0044422:organelle part (qval1.95E-7)', 'GO:0034702:ion channel complex (qval2.38E-7)', 'GO:0043226:organelle (qval4.51E-7)', 'GO:0031966:mitochondrial membrane (qval5.8E-7)', 'GO:0030424:axon (qval6.29E-7)', 'GO:0099240:intrinsic component of synaptic membrane (qval8.01E-7)', 'GO:0098588:bounding membrane of organelle (qval1.82E-6)', 'GO:0098948:intrinsic component of postsynaptic specialization membrane (qval2.09E-6)', 'GO:0005886:plasma membrane (qval2.19E-6)', 'GO:0099699:integral component of synaptic membrane (qval2.67E-6)', 'GO:0098590:plasma membrane region (qval2.89E-6)', 'GO:0044455:mitochondrial membrane part (qval3.02E-6)', 'GO:0097470:ribbon synapse (qval5.23E-6)', 'GO:0099060:integral component of postsynaptic specialization membrane (qval5.28E-6)', 'GO:0099146:intrinsic component of postsynaptic density membrane (qval5.89E-6)', 'GO:0016469:proton-transporting two-sector ATPase complex (qval6.59E-6)', 'GO:0098982:GABA-ergic synapse (qval8.56E-6)', 'GO:0030659:cytoplasmic vesicle membrane (qval1.06E-5)', 'GO:0043679:axon terminus (qval1.15E-5)', 'GO:0031300:intrinsic component of organelle membrane (qval1.23E-5)', 'GO:0044459:plasma membrane part (qval1.4E-5)', 'GO:0030285:integral component of synaptic vesicle membrane (qval1.42E-5)', 'GO:0099061:integral component of postsynaptic density membrane (qval1.47E-5)', 'GO:0098800:inner mitochondrial membrane protein complex (qval1.45E-5)', 'GO:0098797:plasma membrane protein complex (qval1.78E-5)', 'GO:0044429:mitochondrial part (qval2.22E-5)']</t>
        </is>
      </c>
    </row>
    <row r="4">
      <c r="A4" s="1" t="n">
        <v>3</v>
      </c>
      <c r="B4" t="n">
        <v>20948</v>
      </c>
      <c r="C4" t="n">
        <v>3212</v>
      </c>
      <c r="D4" t="n">
        <v>76</v>
      </c>
      <c r="E4" t="n">
        <v>129</v>
      </c>
      <c r="F4" t="n">
        <v>2230</v>
      </c>
      <c r="G4" t="n">
        <v>51</v>
      </c>
      <c r="H4" t="n">
        <v>5700</v>
      </c>
      <c r="I4" t="n">
        <v>232</v>
      </c>
      <c r="J4" s="2" t="n">
        <v>-615.3010651565601</v>
      </c>
      <c r="K4" t="n">
        <v>0.361760952730298</v>
      </c>
      <c r="L4" t="inlineStr">
        <is>
          <t>Actr1b,Tuba4a,Kifap3,Atp1b1,Grin1,Dnm1,Stxbp1,Atp5g3,Scg5,Disp2,Ckmt1,Snap25,Napb,Map1lc3a,Slc12a5,Ube2v1,Gnas,Eef1a2,Stmn3,Ndufb5,Ndufc1,Atp5f1,Trim32,Fabp3,Atpif1,Clstn1,Camta1,Srpk2,Dpp6,Gm1673,Mapk10,Ccdc92,Ran,Mdh2,Ywhag,Atp5j2,Dync1i1,Ndufa4,Copg1,Atp6v1e1,Necap1,Eno2,Tpi1,Peg3,Ube2m,Atp1a3,Gsk3a,Snrpn,Aldoa,Stx1b,Cend1,Slc25a4,Atp6v1b2,Tmem59l,Rab3a,Ndrg4,Carmil2,Tcf25,Ddx25,Thy1,Idh3a,Cox5a,Nptn,Pkm,Myo5a,Cox7a2,Snap91,Tspyl4,Ppa1,Atp5d,Slc25a3,Atp5b,Mdh1,Vdac1,Uqcrq,Snap47,Arhgap44,Map2k4,Rnf227,Nme1,Atp5g1,Nsf,Mrpl12,Fkbp3,Klc1,Atp5mpl,Sncb,Uqcrb,Ube2ql1,Cadps,Ppp3cb,Ghitm,Sucla2,Cox6c,Peg13,Lynx1,Grina,Syngr1,Sult4a1,Mapk8ip2,Dnm1l,Eif4a2,Gsk3b,Ttc3,Ppp2r1a,Flywch1,Atp6v0c,Uqcc2,Atp6v1g2,Pja2,Ndufv2,Myl12b,Calm2,Rit2,Rnf14,Ndfip1,Napg,Nars,Gng3,Pgam1,Got1,Ina,Atp5md,Syp,Araf,Rtl8a,Cox7b,Pgk1,Gprasp1</t>
        </is>
      </c>
      <c r="M4" t="inlineStr">
        <is>
          <t>[(0, 1), (0, 11), (0, 12), (0, 21), (0, 23), (0, 24), (0, 26), (0, 32), (0, 38), (0, 42), (0, 45), (0, 50), (0, 61), (0, 62), (0, 65), (0, 66), (0, 69), (0, 70), (0, 71), (0, 72), (0, 73), (5, 12), (5, 32), (5, 38), (5, 71), (5, 72), (8, 32), (8, 38), (8, 72), (9, 1), (9, 6), (9, 11), (9, 12), (9, 15), (9, 21), (9, 23), (9, 24), (9, 26), (9, 32), (9, 38), (9, 42), (9, 45), (9, 50), (9, 52), (9, 58), (9, 62), (9, 65), (9, 66), (9, 69), (9, 70), (9, 71), (9, 72), (9, 73), (9, 74), (10, 38), (14, 12), (14, 32), (14, 38), (14, 42), (14, 45), (14, 62), (14, 65), (14, 71), (14, 72), (16, 32), (16, 38), (16, 42), (16, 45), (16, 65), (16, 71), (16, 72), (17, 32), (17, 38), (19, 1), (19, 11), (19, 12), (19, 32), (19, 38), (19, 42), (19, 45), (19, 62), (19, 65), (19, 70), (19, 71), (19, 72), (20, 32), (20, 38), (25, 32), (25, 38), (28, 12), (28, 32), (28, 38), (28, 45), (28, 62), (28, 65), (28, 66), (28, 71), (28, 72), (30, 1), (30, 6), (30, 11), (30, 12), (30, 13), (30, 15), (30, 21), (30, 23), (30, 24), (30, 26), (30, 32), (30, 34), (30, 38), (30, 42), (30, 45), (30, 50), (30, 52), (30, 58), (30, 61), (30, 62), (30, 65), (30, 66), (30, 69), (30, 70), (30, 71), (30, 72), (30, 73), (31, 32), (31, 38), (35, 38), (37, 32), (37, 38), (47, 1), (47, 6), (47, 11), (47, 12), (47, 13), (47, 15), (47, 21), (47, 23), (47, 24), (47, 26), (47, 32), (47, 34), (47, 38), (47, 42), (47, 45), (47, 50), (47, 52), (47, 61), (47, 62), (47, 65), (47, 66), (47, 69), (47, 70), (47, 71), (47, 72), (47, 73), (53, 11), (53, 32), (53, 38), (55, 12), (55, 32), (55, 38), (55, 45), (55, 62), (55, 71), (55, 72), (60, 1), (60, 6), (60, 11), (60, 12), (60, 13), (60, 15), (60, 21), (60, 22), (60, 23), (60, 24), (60, 26), (60, 32), (60, 34), (60, 38), (60, 42), (60, 45), (60, 50), (60, 52), (60, 61), (60, 62), (60, 65), (60, 66), (60, 69), (60, 70), (60, 71), (60, 72), (60, 73), (63, 1), (63, 11), (63, 12), (63, 13), (63, 15), (63, 21), (63, 23), (63, 24), (63, 26), (63, 32), (63, 34), (63, 38), (63, 42), (63, 45), (63, 50), (63, 52), (63, 58), (63, 61), (63, 62), (63, 65), (63, 66), (63, 69), (63, 70), (63, 71), (63, 72), (63, 73), (75, 11), (75, 12), (75, 32), (75, 38), (75, 45), (75, 62), (75, 65), (75, 66), (75, 69), (75, 70), (75, 71), (75, 72), (75, 73)]</t>
        </is>
      </c>
      <c r="N4" t="n">
        <v>2518</v>
      </c>
      <c r="O4" t="n">
        <v>1</v>
      </c>
      <c r="P4" t="n">
        <v>0.95</v>
      </c>
      <c r="Q4" t="n">
        <v>3</v>
      </c>
      <c r="R4" t="n">
        <v>10000</v>
      </c>
      <c r="S4" t="inlineStr">
        <is>
          <t>17/12/2022, 22:10:18</t>
        </is>
      </c>
      <c r="T4" s="3">
        <f>hyperlink("https://spiral.technion.ac.il/results/MTAwMDAwMg==/3/GOResultsPROCESS","link")</f>
        <v/>
      </c>
      <c r="U4" t="inlineStr">
        <is>
          <t>['GO:0009205:purine ribonucleoside triphosphate metabolic process (qval2.53E-11)', 'GO:0009199:ribonucleoside triphosphate metabolic process (qval1.83E-11)', 'GO:0009144:purine nucleoside triphosphate metabolic process (qval1.74E-11)', 'GO:0009206:purine ribonucleoside triphosphate biosynthetic process (qval2.92E-11)', 'GO:0009145:purine nucleoside triphosphate biosynthetic process (qval2.8E-11)', 'GO:0009201:ribonucleoside triphosphate biosynthetic process (qval3.33E-11)', 'GO:0009141:nucleoside triphosphate metabolic process (qval3.95E-11)', 'GO:0006091:generation of precursor metabolites and energy (qval3.78E-11)', 'GO:0006754:ATP biosynthetic process (qval6.61E-11)', 'GO:0046034:ATP metabolic process (qval6.95E-11)', 'GO:0009142:nucleoside triphosphate biosynthetic process (qval1.08E-10)', 'GO:0099003:vesicle-mediated transport in synapse (qval3.25E-10)', 'GO:0009127:purine nucleoside monophosphate biosynthetic process (qval1.53E-9)', 'GO:0009168:purine ribonucleoside monophosphate biosynthetic process (qval1.42E-9)', 'GO:0009126:purine nucleoside monophosphate metabolic process (qval1.78E-9)', 'GO:0009167:purine ribonucleoside monophosphate metabolic process (qval1.67E-9)', 'GO:0009156:ribonucleoside monophosphate biosynthetic process (qval2.04E-9)', 'GO:0009124:nucleoside monophosphate biosynthetic process (qval3.28E-9)', 'GO:0009161:ribonucleoside monophosphate metabolic process (qval4.35E-9)', 'GO:0009123:nucleoside monophosphate metabolic process (qval7.02E-9)', 'GO:0009117:nucleotide metabolic process (qval6.96E-9)', 'GO:0006753:nucleoside phosphate metabolic process (qval8.72E-9)', 'GO:1902600:proton transmembrane transport (qval1.1E-8)', 'GO:0009150:purine ribonucleotide metabolic process (qval1.09E-8)', 'GO:0006163:purine nucleotide metabolic process (qval2.17E-8)', 'GO:0009152:purine ribonucleotide biosynthetic process (qval2.24E-8)', 'GO:0009259:ribonucleotide metabolic process (qval2.63E-8)', 'GO:0009260:ribonucleotide biosynthetic process (qval4.51E-8)', 'GO:0006164:purine nucleotide biosynthetic process (qval4.73E-8)', 'GO:0019693:ribose phosphate metabolic process (qval5.15E-8)', 'GO:0055086:nucleobase-containing small molecule metabolic process (qval5.23E-8)', 'GO:0046390:ribose phosphate biosynthetic process (qval6.42E-8)', 'GO:0072522:purine-containing compound biosynthetic process (qval6.74E-8)', 'GO:0051649:establishment of localization in cell (qval7.8E-8)', 'GO:0072521:purine-containing compound metabolic process (qval8.38E-8)', 'GO:0017144:drug metabolic process (qval1.66E-7)', 'GO:0015985:energy coupled proton transport, down electrochemical gradient (qval6.44E-7)', 'GO:0015986:ATP synthesis coupled proton transport (qval6.27E-7)', 'GO:0006810:transport (qval7.03E-7)', 'GO:0009165:nucleotide biosynthetic process (qval7.42E-7)', 'GO:1901293:nucleoside phosphate biosynthetic process (qval9.85E-7)', 'GO:0046907:intracellular transport (qval1.04E-6)', 'GO:0051179:localization (qval3.25E-6)', 'GO:0051234:establishment of localization (qval3.47E-6)', 'GO:0098916:anterograde trans-synaptic signaling (qval4.8E-6)', 'GO:0007268:chemical synaptic transmission (qval4.7E-6)', 'GO:0016192:vesicle-mediated transport (qval1.02E-5)', 'GO:0099537:trans-synaptic signaling (qval1.15E-5)', 'GO:0099536:synaptic signaling (qval1.42E-5)', 'GO:0006796:phosphate-containing compound metabolic process (qval1.55E-5)', 'GO:0019637:organophosphate metabolic process (qval1.7E-5)', 'GO:0046496:nicotinamide nucleotide metabolic process (qval1.99E-5)', 'GO:0006793:phosphorus metabolic process (qval1.97E-5)', 'GO:0051641:cellular localization (qval2.21E-5)', 'GO:0019362:pyridine nucleotide metabolic process (qval2.22E-5)', 'GO:0098693:regulation of synaptic vesicle cycle (qval2.94E-5)', 'GO:0006165:nucleoside diphosphate phosphorylation (qval2.93E-5)', 'GO:0072524:pyridine-containing compound metabolic process (qval3.15E-5)', 'GO:0046939:nucleotide phosphorylation (qval4.18E-5)', 'GO:0006733:oxidoreduction coenzyme metabolic process (qval6.4E-5)', 'GO:0099072:regulation of postsynaptic membrane neurotransmitter receptor levels (qval7.38E-5)', 'GO:0007267:cell-cell signaling (qval7.94E-5)', 'GO:0015672:monovalent inorganic cation transport (qval8.47E-5)', 'GO:0006096:glycolytic process (qval8.61E-5)', 'GO:0061024:membrane organization (qval8.5E-5)', 'GO:0006757:ATP generation from ADP (qval9.77E-5)', 'GO:0051049:regulation of transport (qval1.22E-4)', 'GO:0042866:pyruvate biosynthetic process (qval1.28E-4)', 'GO:0098660:inorganic ion transmembrane transport (qval1.55E-4)', 'GO:0090407:organophosphate biosynthetic process (qval1.7E-4)', 'GO:0010807:regulation of synaptic vesicle priming (qval1.85E-4)', 'GO:0042776:mitochondrial ATP synthesis coupled proton transport (qval1.83E-4)', 'GO:0098662:inorganic cation transmembrane transport (qval1.96E-4)', 'GO:1901137:carbohydrate derivative biosynthetic process (qval2.02E-4)']</t>
        </is>
      </c>
      <c r="V4" s="3">
        <f>hyperlink("https://spiral.technion.ac.il/results/MTAwMDAwMg==/3/GOResultsFUNCTION","link")</f>
        <v/>
      </c>
      <c r="W4" t="inlineStr">
        <is>
          <t>['GO:0015078:proton transmembrane transporter activity (qval1.04E-10)', 'GO:0015077:monovalent inorganic cation transmembrane transporter activity (qval6.7E-8)', 'GO:0016462:pyrophosphatase activity (qval5.91E-7)', 'GO:0022853:active ion transmembrane transporter activity (qval4.59E-7)', 'GO:0042625:ATPase coupled ion transmembrane transporter activity (qval3.68E-7)', 'GO:0019829:cation-transporting ATPase activity (qval3.06E-7)', 'GO:0016817:hydrolase activity, acting on acid anhydrides (qval2.67E-7)', 'GO:0016818:hydrolase activity, acting on acid anhydrides, in phosphorus-containing anhydrides (qval2.34E-7)', 'GO:0017111:nucleoside-triphosphatase activity (qval3.18E-7)', 'GO:0044769:ATPase activity, coupled to transmembrane movement of ions, rotational mechanism (qval1.54E-6)', 'GO:0022890:inorganic cation transmembrane transporter activity (qval2.6E-6)', 'GO:0000149:SNARE binding (qval5.19E-6)', 'GO:0008324:cation transmembrane transporter activity (qval9.45E-6)', 'GO:0015318:inorganic molecular entity transmembrane transporter activity (qval1.44E-5)', 'GO:0019901:protein kinase binding (qval1.48E-5)', 'GO:0003824:catalytic activity (qval1.43E-5)', 'GO:0042626:ATPase activity, coupled to transmembrane movement of substances (qval1.65E-5)', 'GO:0043492:ATPase activity, coupled to movement of substances (qval2E-5)', 'GO:0015399:primary active transmembrane transporter activity (qval2.23E-5)', 'GO:0015405:P-P-bond-hydrolysis-driven transmembrane transporter activity (qval2.12E-5)', 'GO:0036094:small molecule binding (qval2.31E-5)', 'GO:0019905:syntaxin binding (qval2.24E-5)', 'GO:0004129:cytochrome-c oxidase activity (qval2.98E-5)', 'GO:0016676:oxidoreductase activity, acting on a heme group of donors, oxygen as acceptor (qval2.86E-5)', 'GO:0015002:heme-copper terminal oxidase activity (qval2.75E-5)', 'GO:0019899:enzyme binding (qval3.2E-5)', 'GO:0016675:oxidoreductase activity, acting on a heme group of donors (qval3.43E-5)', 'GO:0019900:kinase binding (qval4.87E-5)', 'GO:0005488:binding (qval7.57E-5)', 'GO:0015075:ion transmembrane transporter activity (qval9.23E-5)', 'GO:0022857:transmembrane transporter activity (qval1.06E-4)', 'GO:0005215:transporter activity (qval1.13E-4)']</t>
        </is>
      </c>
      <c r="X4" s="3">
        <f>hyperlink("https://spiral.technion.ac.il/results/MTAwMDAwMg==/3/GOResultsCOMPONENT","link")</f>
        <v/>
      </c>
      <c r="Y4" t="inlineStr">
        <is>
          <t>['GO:0043209:myelin sheath (qval2.65E-30)', 'GO:0044444:cytoplasmic part (qval2.01E-15)', 'GO:0044455:mitochondrial membrane part (qval3.88E-12)', 'GO:0097458:neuron part (qval3.8E-12)', 'GO:0098796:membrane protein complex (qval7.33E-12)', 'GO:0031966:mitochondrial membrane (qval2.87E-11)', 'GO:0005739:mitochondrion (qval6.09E-11)', 'GO:0005743:mitochondrial inner membrane (qval7E-11)', 'GO:0098800:inner mitochondrial membrane protein complex (qval2.18E-10)', 'GO:0019866:organelle inner membrane (qval2.39E-10)', 'GO:0044429:mitochondrial part (qval1.85E-9)', 'GO:0044456:synapse part (qval3.07E-9)', 'GO:0031090:organelle membrane (qval6.04E-9)', 'GO:0098798:mitochondrial protein complex (qval2.89E-8)', 'GO:0044424:intracellular part (qval6.51E-8)', 'GO:0044464:cell part (qval1.51E-7)', 'GO:0043226:organelle (qval2.04E-7)', 'GO:0016469:proton-transporting two-sector ATPase complex (qval2.9E-7)', 'GO:0045202:synapse (qval3.21E-7)', 'GO:0070469:respiratory chain (qval4.19E-7)', 'GO:0043227:membrane-bounded organelle (qval6.81E-7)', 'GO:0098803:respiratory chain complex (qval1.78E-6)', 'GO:0045259:proton-transporting ATP synthase complex (qval1.98E-6)', 'GO:0005753:mitochondrial proton-transporting ATP synthase complex (qval1.89E-6)', 'GO:0008021:synaptic vesicle (qval4.32E-6)', 'GO:0033267:axon part (qval1.01E-5)', 'GO:0043005:neuron projection (qval1.06E-5)', 'GO:0043229:intracellular organelle (qval1.32E-5)', 'GO:0120038:plasma membrane bounded cell projection part (qval1.39E-5)', 'GO:0044463:cell projection part (qval1.34E-5)', 'GO:0044425:membrane part (qval1.32E-5)', 'GO:0070382:exocytic vesicle (qval1.4E-5)', 'GO:0033177:proton-transporting two-sector ATPase complex, proton-transporting domain (qval1.59E-5)', 'GO:0030133:transport vesicle (qval1.61E-5)', 'GO:0120025:plasma membrane bounded cell projection (qval3.43E-5)', 'GO:0032991:protein-containing complex (qval3.58E-5)', 'GO:0070069:cytochrome complex (qval3.8E-5)', 'GO:0099503:secretory vesicle (qval3.86E-5)', 'GO:0098793:presynapse (qval4.2E-5)', 'GO:0000276:mitochondrial proton-transporting ATP synthase complex, coupling factor F(o) (qval4.15E-5)', 'GO:0045263:proton-transporting ATP synthase complex, coupling factor F(o) (qval4.05E-5)']</t>
        </is>
      </c>
    </row>
    <row r="5">
      <c r="A5" s="1" t="n">
        <v>4</v>
      </c>
      <c r="B5" t="n">
        <v>20948</v>
      </c>
      <c r="C5" t="n">
        <v>3212</v>
      </c>
      <c r="D5" t="n">
        <v>76</v>
      </c>
      <c r="E5" t="n">
        <v>208</v>
      </c>
      <c r="F5" t="n">
        <v>2433</v>
      </c>
      <c r="G5" t="n">
        <v>62</v>
      </c>
      <c r="H5" t="n">
        <v>5700</v>
      </c>
      <c r="I5" t="n">
        <v>314</v>
      </c>
      <c r="J5" s="2" t="n">
        <v>-1417.004713663367</v>
      </c>
      <c r="K5" t="n">
        <v>0.3673342893069099</v>
      </c>
      <c r="L5" t="inlineStr">
        <is>
          <t>2010300C02Rik,Abi2,Ptprn,Tmem198,R3hdm1,Atp2b4,B3galt2,Astn1,Cnih3,Celf2,Cacna1b,Olfm1,Lhx6,Lhx2,Chn1,Pde1a,Nckap1,Chst1,Bdnf,Pak6,Ltk,Plcb1,Pkig,Ywhab,Kcnb1,Nlgn1,Dclk1,Gria2,Gucy1b1,Map9,Efna3,Celf3,Mllt11,Ensa,Plppr4,Ppp3ca,B230334C09Rik,9530080O11Rik,Rab3b,Hpcal4,Adgrb2,Crocc,Cacna2d1,Slc30a3,Ephx4,Gm42517,Gm10419,Miat,Svop,Dynll1,Rasal1,Arpc3,Mmp17,Ap1s1,Actl6b,Ppp1r9a,Mtpn,Snca,Fbxo41,Gpr27,Rasgef1a,Tmem121b,Pianp,Gabarapl1,Grin2b,Syt5,Shisa7,Nat14,Strn4,Pnmal1,Grik5,Numbl,Pld3,Dpf1,Slc17a7,Lin7b,Car11,Lmtk3,Gabrb3,Sv2b,Grm5,Pgm2l1,Pde2a,Cacng3,Coro1a,Gpr26,Stk32c,Caly,Sprn,Ctxn1,Tusc3,Gpm6a,Fcho1,Adgrl1,Cx3cl1,Smpd3,Spata2l,2810455O05Rik,Icam5,Plppr2,Opcml,Nrgn,Scn3b,Lingo1,Camkv,Bsn,Arpp21,Cck,Tmem158,Wasf1,Sobp,Matk,Celf5,Cdk17,Syt1,Nap1l1,Cnrip1,Ppp3r1,Nsg2,Tenm2,Cdk5r1,Dusp14,Mmd,Cacnb1,Thra,Rapgefl1,A830036E02Rik,Fam171a2,Rprml,Jpt1,Rab40b,Fam49a,Kcnf1,Myt1l,Foxg1,Atl1,Rtn1,Syt16,Dbpht2,Akap5,Rab15,Atp6v1d,Sipa1l1,Calm1,Cyp46a1,Tmem179,Gprin1,Unc5a,Rgs14,Prr7,Dbn1,Pdlim7,Dapk1,Rasgrf2,Homer1,Enc1,Plk2,Erc2,Fbxo34,Ptk2b,Egr3,Dmtn,Serp2,Sub1,Zfr,Basp1,Ncald,Kcnv1,Mal2,Khdrbs3,Ly6h,Elfn2,Kcnj4,Nptxr,Nell2,Cacnb3,Arf3,Kcnh3,Grasp,Mrtfb,Mapk1,Ypel1,Tmem191c,Slc7a4,Fam131a,Tiam2,Rab26,Syngr3,Fbxl16,Lrrc73,Dlgap1,Prkce,Calm2,Nrxn1,Nol4,Celf4,Matr3,Pcdh1,Synpo,Rnf165,Rin1,Chrm1,Gda,Kcnip2,Syn1,Ids,Arhgef9,Cnksr2</t>
        </is>
      </c>
      <c r="M5" t="inlineStr">
        <is>
          <t>[(0, 15), (0, 36), (0, 41), (0, 42), (0, 45), (0, 49), (0, 54), (0, 58), (0, 65), (0, 68), (0, 74), (1, 36), (1, 65), (1, 74), (2, 65), (2, 74), (3, 36), (3, 65), (3, 74), (4, 15), (4, 36), (4, 42), (4, 45), (4, 54), (4, 58), (4, 65), (4, 74), (5, 15), (5, 36), (5, 42), (5, 45), (5, 49), (5, 54), (5, 58), (5, 65), (5, 74), (6, 65), (6, 74), (8, 15), (8, 36), (8, 42), (8, 45), (8, 49), (8, 54), (8, 58), (8, 65), (8, 74), (9, 15), (9, 36), (9, 42), (9, 45), (9, 54), (9, 58), (9, 65), (9, 74), (10, 15), (10, 36), (10, 42), (10, 45), (10, 54), (10, 58), (10, 65), (10, 74), (11, 15), (11, 36), (11, 42), (11, 45), (11, 54), (11, 58), (11, 65), (11, 74), (12, 74), (13, 15), (13, 36), (13, 42), (13, 45), (13, 49), (13, 54), (13, 58), (13, 65), (13, 74), (17, 15), (17, 36), (17, 41), (17, 42), (17, 45), (17, 49), (17, 54), (17, 58), (17, 65), (17, 68), (17, 74), (18, 65), (18, 74), (19, 15), (19, 36), (19, 41), (19, 42), (19, 45), (19, 49), (19, 54), (19, 58), (19, 65), (19, 68), (19, 74), (20, 65), (20, 74), (21, 65), (21, 74), (22, 15), (22, 36), (22, 42), (22, 54), (22, 58), (22, 65), (22, 74), (24, 15), (24, 36), (24, 42), (24, 45), (24, 54), (24, 58), (24, 65), (24, 74), (25, 15), (25, 36), (25, 42), (25, 45), (25, 49), (25, 54), (25, 58), (25, 65), (25, 74), (28, 15), (28, 36), (28, 42), (28, 45), (28, 49), (28, 54), (28, 58), (28, 65), (28, 74), (29, 74), (30, 15), (30, 36), (30, 39), (30, 41), (30, 42), (30, 45), (30, 49), (30, 54), (30, 58), (30, 65), (30, 68), (30, 74), (31, 15), (31, 36), (31, 42), (31, 45), (31, 65), (31, 74), (32, 15), (32, 36), (32, 42), (32, 45), (32, 54), (32, 58), (32, 65), (32, 74), (34, 65), (34, 74), (35, 15), (35, 36), (35, 42), (35, 45), (35, 49), (35, 54), (35, 58), (35, 65), (35, 74), (37, 65), (37, 74), (38, 15), (38, 36), (38, 42), (38, 45), (38, 54), (38, 65), (38, 74), (40, 15), (40, 36), (40, 42), (40, 54), (40, 58), (40, 65), (40, 74), (43, 42), (43, 65), (43, 74), (46, 65), (47, 15), (47, 36), (47, 42), (47, 45), (47, 49), (47, 54), (47, 58), (47, 65), (47, 74), (48, 15), (48, 36), (48, 42), (48, 45), (48, 58), (48, 65), (48, 74), (51, 74), (53, 15), (53, 36), (53, 42), (53, 45), (53, 49), (53, 54), (53, 58), (53, 65), (53, 68), (53, 74), (55, 15), (55, 36), (55, 42), (55, 45), (55, 49), (55, 54), (55, 58), (55, 65), (55, 74), (56, 15), (56, 65), (56, 74), (57, 15), (57, 36), (57, 42), (57, 45), (57, 54), (57, 58), (57, 65), (57, 74), (60, 15), (60, 36), (60, 39), (60, 41), (60, 42), (60, 45), (60, 49), (60, 54), (60, 58), (60, 65), (60, 68), (60, 74), (61, 65), (61, 74), (62, 74), (63, 15), (63, 36), (63, 42), (63, 45), (63, 49), (63, 54), (63, 58), (63, 65), (63, 68), (63, 74), (64, 15), (64, 36), (64, 42), (64, 54), (64, 58), (64, 65), (64, 74), (66, 74), (69, 15), (69, 36), (69, 42), (69, 54), (69, 58), (69, 65), (69, 74), (70, 15), (70, 36), (70, 42), (70, 45), (70, 54), (70, 58), (70, 65), (70, 74), (73, 15), (73, 36), (73, 42), (73, 45), (73, 54), (73, 58), (73, 65), (73, 74), (75, 15), (75, 36), (75, 41), (75, 42), (75, 45), (75, 49), (75, 54), (75, 58), (75, 65), (75, 68), (75, 74)]</t>
        </is>
      </c>
      <c r="N5" t="n">
        <v>1459</v>
      </c>
      <c r="O5" t="n">
        <v>1</v>
      </c>
      <c r="P5" t="n">
        <v>0.95</v>
      </c>
      <c r="Q5" t="n">
        <v>3</v>
      </c>
      <c r="R5" t="n">
        <v>10000</v>
      </c>
      <c r="S5" t="inlineStr">
        <is>
          <t>17/12/2022, 22:10:38</t>
        </is>
      </c>
      <c r="T5" s="3">
        <f>hyperlink("https://spiral.technion.ac.il/results/MTAwMDAwMg==/4/GOResultsPROCESS","link")</f>
        <v/>
      </c>
      <c r="U5" t="inlineStr">
        <is>
          <t>['GO:0050804:modulation of chemical synaptic transmission (qval1.45E-16)', 'GO:0099177:regulation of trans-synaptic signaling (qval7.75E-17)', 'GO:0048167:regulation of synaptic plasticity (qval9.65E-11)', 'GO:0050806:positive regulation of synaptic transmission (qval3.45E-10)', 'GO:0051049:regulation of transport (qval6.66E-10)', 'GO:0043269:regulation of ion transport (qval4.06E-9)', 'GO:0034765:regulation of ion transmembrane transport (qval1.3E-8)', 'GO:0099537:trans-synaptic signaling (qval2.93E-8)', 'GO:0099536:synaptic signaling (qval3.73E-8)', 'GO:0023052:signaling (qval2.16E-7)', 'GO:0099601:regulation of neurotransmitter receptor activity (qval2.65E-7)', 'GO:0042391:regulation of membrane potential (qval3.06E-7)', 'GO:0034762:regulation of transmembrane transport (qval2.86E-7)', 'GO:0098916:anterograde trans-synaptic signaling (qval2.81E-7)', 'GO:0007268:chemical synaptic transmission (qval2.62E-7)', 'GO:0007267:cell-cell signaling (qval1.21E-6)', 'GO:1904062:regulation of cation transmembrane transport (qval4.09E-6)', 'GO:0010469:regulation of signaling receptor activity (qval4.79E-6)', 'GO:0007165:signal transduction (qval5.08E-6)', 'GO:0032879:regulation of localization (qval7.08E-6)', 'GO:0050890:cognition (qval7.54E-6)', 'GO:0032940:secretion by cell (qval8.35E-6)', 'GO:0060341:regulation of cellular localization (qval1.07E-5)', 'GO:0032409:regulation of transporter activity (qval1.06E-5)', 'GO:0007154:cell communication (qval1.33E-5)', 'GO:0060078:regulation of postsynaptic membrane potential (qval1.83E-5)', 'GO:0099175:regulation of postsynapse organization (qval2.6E-5)', 'GO:0022898:regulation of transmembrane transporter activity (qval3.31E-5)', 'GO:0120035:regulation of plasma membrane bounded cell projection organization (qval4.62E-5)', 'GO:0072657:protein localization to membrane (qval5.22E-5)', 'GO:0050807:regulation of synapse organization (qval5.35E-5)', 'GO:0031344:regulation of cell projection organization (qval5.33E-5)', 'GO:0046903:secretion (qval6.46E-5)', 'GO:0065008:regulation of biological quality (qval6.72E-5)', 'GO:0010646:regulation of cell communication (qval6.73E-5)', 'GO:0099170:postsynaptic modulation of chemical synaptic transmission (qval6.57E-5)', 'GO:0050808:synapse organization (qval7.41E-5)', 'GO:0023051:regulation of signaling (qval7.39E-5)', 'GO:1900449:regulation of glutamate receptor signaling pathway (qval8.04E-5)', 'GO:0032412:regulation of ion transmembrane transporter activity (qval8.39E-5)', 'GO:0007215:glutamate receptor signaling pathway (qval9.55E-5)', 'GO:0060079:excitatory postsynaptic potential (qval9.33E-5)', 'GO:0051179:localization (qval1.02E-4)', 'GO:0035418:protein localization to synapse (qval1.26E-4)', 'GO:0060291:long-term synaptic potentiation (qval1.23E-4)', 'GO:0006810:transport (qval1.23E-4)', 'GO:0007611:learning or memory (qval1.3E-4)', 'GO:0051960:regulation of nervous system development (qval1.62E-4)', 'GO:2001257:regulation of cation channel activity (qval1.8E-4)', 'GO:0035556:intracellular signal transduction (qval1.94E-4)', 'GO:0001505:regulation of neurotransmitter levels (qval1.92E-4)', 'GO:0051668:localization within membrane (qval2.04E-4)', 'GO:0044087:regulation of cellular component biogenesis (qval2.14E-4)', 'GO:0051234:establishment of localization (qval2.82E-4)']</t>
        </is>
      </c>
      <c r="V5" s="3">
        <f>hyperlink("https://spiral.technion.ac.il/results/MTAwMDAwMg==/4/GOResultsFUNCTION","link")</f>
        <v/>
      </c>
      <c r="W5" t="inlineStr">
        <is>
          <t>['GO:0022843:voltage-gated cation channel activity (qval1.74E-4)', 'GO:0022839:ion gated channel activity (qval9.78E-5)', 'GO:0046873:metal ion transmembrane transporter activity (qval6.6E-5)', 'GO:0035254:glutamate receptor binding (qval8.26E-5)', 'GO:0022836:gated channel activity (qval7.13E-5)', 'GO:0022832:voltage-gated channel activity (qval1.29E-4)', 'GO:0005244:voltage-gated ion channel activity (qval1.11E-4)', 'GO:0005216:ion channel activity (qval1.34E-4)', 'GO:0005261:cation channel activity (qval1.32E-4)', 'GO:0022838:substrate-specific channel activity (qval1.55E-4)', 'GO:0019904:protein domain specific binding (qval1.84E-4)', 'GO:0022890:inorganic cation transmembrane transporter activity (qval2.87E-4)']</t>
        </is>
      </c>
      <c r="X5" s="3">
        <f>hyperlink("https://spiral.technion.ac.il/results/MTAwMDAwMg==/4/GOResultsCOMPONENT","link")</f>
        <v/>
      </c>
      <c r="Y5" t="inlineStr">
        <is>
          <t>['GO:0044456:synapse part (qval4.78E-32)', 'GO:0097458:neuron part (qval4.01E-27)', 'GO:0045202:synapse (qval5.13E-24)', 'GO:0098978:glutamatergic synapse (qval1.14E-22)', 'GO:0043005:neuron projection (qval5.62E-17)', 'GO:0042995:cell projection (qval4.33E-16)', 'GO:0120025:plasma membrane bounded cell projection (qval9.04E-14)', 'GO:0014069:postsynaptic density (qval1.9E-13)', 'GO:0030054:cell junction (qval2.41E-13)', 'GO:0120038:plasma membrane bounded cell projection part (qval2.41E-13)', 'GO:0044463:cell projection part (qval2.19E-13)', 'GO:0099572:postsynaptic specialization (qval2.02E-13)', 'GO:0097060:synaptic membrane (qval1.11E-12)', 'GO:0030425:dendrite (qval1.04E-11)', 'GO:0098794:postsynapse (qval1.66E-10)', 'GO:0034703:cation channel complex (qval4.61E-10)', 'GO:0016020:membrane (qval1.46E-9)', 'GO:0043197:dendritic spine (qval4.33E-9)', 'GO:0034702:ion channel complex (qval6.27E-9)', 'GO:0044309:neuron spine (qval6.57E-9)', 'GO:0030658:transport vesicle membrane (qval7.24E-9)', 'GO:0043025:neuronal cell body (qval1.1E-8)', 'GO:1902495:transmembrane transporter complex (qval1.2E-8)', 'GO:0099501:exocytic vesicle membrane (qval1.53E-8)', 'GO:0030672:synaptic vesicle membrane (qval1.47E-8)', 'GO:1990351:transporter complex (qval2.36E-8)', 'GO:0045211:postsynaptic membrane (qval2.43E-8)', 'GO:0033267:axon part (qval2.89E-8)', 'GO:0098984:neuron to neuron synapse (qval4.07E-8)', 'GO:0044297:cell body (qval4.72E-8)', 'GO:0044425:membrane part (qval5.24E-8)', 'GO:0005886:plasma membrane (qval5.25E-8)', 'GO:0060076:excitatory synapse (qval8.78E-8)', 'GO:0070382:exocytic vesicle (qval9.53E-8)', 'GO:0008021:synaptic vesicle (qval1.08E-7)', 'GO:0098685:Schaffer collateral - CA1 synapse (qval4.61E-7)', 'GO:0030424:axon (qval4.54E-7)', 'GO:0098590:plasma membrane region (qval1.1E-6)', 'GO:0098793:presynapse (qval1.41E-6)', 'GO:0030133:transport vesicle (qval1.99E-6)', 'GO:0044459:plasma membrane part (qval4.03E-6)', 'GO:0008328:ionotropic glutamate receptor complex (qval8.11E-6)', 'GO:0030659:cytoplasmic vesicle membrane (qval1.2E-5)', 'GO:0098878:neurotransmitter receptor complex (qval1.59E-5)', 'GO:0098563:intrinsic component of synaptic vesicle membrane (qval3.38E-5)', 'GO:0043195:terminal bouton (qval3.8E-5)']</t>
        </is>
      </c>
    </row>
    <row r="6">
      <c r="A6" s="1" t="n">
        <v>5</v>
      </c>
      <c r="B6" t="n">
        <v>20948</v>
      </c>
      <c r="C6" t="n">
        <v>3212</v>
      </c>
      <c r="D6" t="n">
        <v>76</v>
      </c>
      <c r="E6" t="n">
        <v>232</v>
      </c>
      <c r="F6" t="n">
        <v>2154</v>
      </c>
      <c r="G6" t="n">
        <v>52</v>
      </c>
      <c r="H6" t="n">
        <v>5700</v>
      </c>
      <c r="I6" t="n">
        <v>196</v>
      </c>
      <c r="J6" s="2" t="n">
        <v>-1393.904882851031</v>
      </c>
      <c r="K6" t="n">
        <v>0.3769990449369627</v>
      </c>
      <c r="L6" t="inlineStr">
        <is>
          <t>Cox5b,Actr1b,Hspe1,Ndufs1,Tuba4a,Syt2,Dnm3,Kifap3,Atp1b1,Mpc2,Ndufs2,Atp5c1,Mrpl41,Dnm1,Slc25a25,Stxbp1,Ndufa8,Atp5g3,Tmx2,Scg5,Ckmt1,Idh3b,Snap25,Naa20,Srxn1,Gdap1l1,Slc12a5,Ube2v1,Eef1a2,Stmn3,Dnajc5,Stmn2,Ndufb5,Hspa4l,Ndufc1,Rusc1,Atp5f1,Kcna2,Slc6a17,Ndufb6,Rnf11,Ndufs5,Fndc5,Atpif1,Trnp1,Rap1gap,Clstn1,Dpp6,Fndc4,Gm1673,Nat8l,Rufy3,Grsf1,Cds1,Mapk10,Cplx1,Cabp1,Pptc7,Ccdc92,Bri3bp,Ran,Chchd2,Mdh2,Ywhag,Atp5j2,Dync1i1,Ndufa4,Ndufa5,Ndufb2,Cycs,Copg1,Podxl2,Atp6v1e1,Necap1,Eno2,Tpi1,Gapdh,Ldhb,Peg3,Ube2m,Eid2,Cox6b1,Scn1b,Kcnc1,Snrpn,Ndufc2,Uqcrc2,Ndufab1,Aldoa,Fam57b,Stx1b,Cend1,Slc25a4,Atp6v1b2,Hapln4,Tmem59l,Rab3a,Prdx2,Dnaja2,Ndrg4,Got2,Atp6v0d1,Carmil2,Aars,Cntnap4,6430548M08Rik,Tcf25,Hspa8,Atp5l,Idh3a,Cox5a,Mpi,Nptn,Pkm,Lrrc49,Myo5a,Fbxo9,Cox7a2,Snap91,Uqcrc1,Higd1a,Tspyl4,Spock2,Ppa1,Cisd1,Mif,Chchd10,Atp5d,Slc25a3,Ndufa12,Atp5b,Uqcr10,Ap1b1,Ogdh,Mdh1,Mapk9,Vdac1,Uqcrq,Rnf187,Arhgap44,Myh10,Pitpna,Cltc,Nme1,Atp5g1,Atp6v0a1,Cntnap1,Psmc5,Psmd12,Atp5h,Mrpl12,Efr3b,Fkbp3,Klc1,Atp5mpl,Vps41,Epdr1,Auh,Sncb,Isca1,Uqcrb,Ndufs6,Scamp1,Ndufs4,Pdhb,Cadps,Nr1d2,Nkiras1,Ghitm,Nedd8,Sdr39u1,Sacs,Sucla2,Dnajc15,Cox6c,Atp6v1c1,Peg13,Lynx1,Grina,Cyc1,Mroh1,Syngr1,Ndufa6,Sult4a1,Mapk8ip2,Pfkm,Asic1,Scn8a,Zfp385a,Dexi,Dnm1l,Camk2n2,Eif4a2,Gsk3b,Tagln3,Atp5j,Atp5o,Ttc3,Sod2,Ppp2r1a,Flywch1,Atp6v0c,Rnps1,Haghl,Stub1,Mrpl28,Uqcc2,Ndufv3,Pja2,Ndufv2,Myl12b,Hspa9,Ndfip1,Nars,Atp5a1,Gm16286,Klc2,Prdx5,Stip1,B3gat3,Pgam1,Got1,Ndufb8,Cuedc2,Ina,Atp5md,Dynlt3,Araf,Slc25a5,Rtl8a,Cox7b,Pgk1</t>
        </is>
      </c>
      <c r="M6" t="inlineStr">
        <is>
          <t>[(0, 11), (0, 12), (0, 13), (0, 23), (0, 24), (0, 32), (0, 38), (0, 62), (0, 69), (0, 70), (0, 71), (0, 72), (0, 73), (3, 32), (3, 38), (5, 23), (5, 32), (5, 38), (5, 69), (5, 70), (5, 73), (7, 32), (7, 38), (8, 32), (8, 38), (8, 69), (8, 70), (8, 72), (8, 73), (9, 11), (9, 12), (9, 23), (9, 24), (9, 32), (9, 38), (9, 46), (9, 62), (9, 69), (9, 70), (9, 71), (9, 72), (9, 73), (10, 32), (10, 38), (14, 11), (14, 12), (14, 23), (14, 24), (14, 32), (14, 38), (14, 62), (14, 69), (14, 70), (14, 71), (14, 72), (14, 73), (16, 11), (16, 12), (16, 23), (16, 24), (16, 32), (16, 38), (16, 62), (16, 69), (16, 70), (16, 71), (16, 72), (16, 73), (17, 32), (17, 38), (17, 69), (18, 38), (19, 11), (19, 12), (19, 23), (19, 24), (19, 32), (19, 38), (19, 45), (19, 62), (19, 69), (19, 70), (19, 71), (19, 72), (19, 73), (20, 32), (20, 38), (20, 69), (20, 73), (25, 38), (27, 32), (27, 38), (27, 69), (28, 11), (28, 12), (28, 23), (28, 24), (28, 32), (28, 38), (28, 62), (28, 69), (28, 70), (28, 71), (28, 72), (28, 73), (29, 32), (29, 38), (30, 1), (30, 11), (30, 12), (30, 13), (30, 21), (30, 23), (30, 24), (30, 26), (30, 32), (30, 38), (30, 45), (30, 50), (30, 62), (30, 66), (30, 69), (30, 70), (30, 71), (30, 72), (30, 73), (31, 32), (31, 38), (31, 69), (31, 70), (31, 73), (35, 32), (35, 38), (37, 32), (37, 38), (39, 32), (39, 38), (44, 38), (47, 23), (47, 32), (47, 38), (47, 69), (47, 70), (47, 73), (51, 32), (51, 38), (53, 32), (53, 38), (53, 69), (53, 70), (53, 73), (55, 11), (55, 12), (55, 23), (55, 24), (55, 32), (55, 38), (55, 62), (55, 69), (55, 70), (55, 71), (55, 72), (55, 73), (60, 11), (60, 12), (60, 13), (60, 22), (60, 23), (60, 24), (60, 32), (60, 38), (60, 62), (60, 66), (60, 69), (60, 70), (60, 71), (60, 72), (60, 73), (63, 11), (63, 23), (63, 24), (63, 32), (63, 38), (63, 69), (63, 70), (63, 72), (63, 73), (67, 32), (67, 38), (75, 23), (75, 32), (75, 38), (75, 69), (75, 70), (75, 72), (75, 73)]</t>
        </is>
      </c>
      <c r="N6" t="n">
        <v>2985</v>
      </c>
      <c r="O6" t="n">
        <v>0.75</v>
      </c>
      <c r="P6" t="n">
        <v>0.95</v>
      </c>
      <c r="Q6" t="n">
        <v>3</v>
      </c>
      <c r="R6" t="n">
        <v>10000</v>
      </c>
      <c r="S6" t="inlineStr">
        <is>
          <t>17/12/2022, 22:11:01</t>
        </is>
      </c>
      <c r="T6" s="3">
        <f>hyperlink("https://spiral.technion.ac.il/results/MTAwMDAwMg==/5/GOResultsPROCESS","link")</f>
        <v/>
      </c>
      <c r="U6" t="inlineStr">
        <is>
          <t>['GO:0006091:generation of precursor metabolites and energy (qval5.58E-37)', 'GO:0009205:purine ribonucleoside triphosphate metabolic process (qval7.53E-25)', 'GO:0046034:ATP metabolic process (qval8.24E-25)', 'GO:0009199:ribonucleoside triphosphate metabolic process (qval7.84E-25)', 'GO:0009144:purine nucleoside triphosphate metabolic process (qval1.28E-24)', 'GO:0009141:nucleoside triphosphate metabolic process (qval2.92E-23)', 'GO:0022904:respiratory electron transport chain (qval2.29E-22)', 'GO:0006754:ATP biosynthetic process (qval3.18E-22)', 'GO:0009206:purine ribonucleoside triphosphate biosynthetic process (qval3.02E-22)', 'GO:0009145:purine nucleoside triphosphate biosynthetic process (qval3.86E-22)', 'GO:0009126:purine nucleoside monophosphate metabolic process (qval5.74E-22)', 'GO:0009167:purine ribonucleoside monophosphate metabolic process (qval5.26E-22)', 'GO:0009201:ribonucleoside triphosphate biosynthetic process (qval5.86E-22)', 'GO:0022900:electron transport chain (qval6.75E-22)', 'GO:0009161:ribonucleoside monophosphate metabolic process (qval4.68E-21)', 'GO:0009117:nucleotide metabolic process (qval9.18E-21)', 'GO:0009123:nucleoside monophosphate metabolic process (qval1.27E-20)', 'GO:0009142:nucleoside triphosphate biosynthetic process (qval1.27E-20)', 'GO:0006753:nucleoside phosphate metabolic process (qval1.36E-20)', 'GO:0009127:purine nucleoside monophosphate biosynthetic process (qval1.39E-19)', 'GO:0009168:purine ribonucleoside monophosphate biosynthetic process (qval1.32E-19)', 'GO:0017144:drug metabolic process (qval2.22E-19)', 'GO:0009150:purine ribonucleotide metabolic process (qval3.42E-19)', 'GO:0009156:ribonucleoside monophosphate biosynthetic process (qval3.47E-19)', 'GO:0055086:nucleobase-containing small molecule metabolic process (qval8.71E-19)', 'GO:0009124:nucleoside monophosphate biosynthetic process (qval9.06E-19)', 'GO:0006163:purine nucleotide metabolic process (qval1.26E-18)', 'GO:0009259:ribonucleotide metabolic process (qval2.09E-18)', 'GO:0009152:purine ribonucleotide biosynthetic process (qval2.83E-18)', 'GO:0019693:ribose phosphate metabolic process (qval9.35E-18)', 'GO:0009260:ribonucleotide biosynthetic process (qval1.26E-17)', 'GO:0006164:purine nucleotide biosynthetic process (qval1.44E-17)', 'GO:0072521:purine-containing compound metabolic process (qval3.08E-17)', 'GO:0046390:ribose phosphate biosynthetic process (qval3.07E-17)', 'GO:0072522:purine-containing compound biosynthetic process (qval3.5E-17)', 'GO:0015985:energy coupled proton transport, down electrochemical gradient (qval6.29E-17)', 'GO:0015986:ATP synthesis coupled proton transport (qval6.12E-17)', 'GO:0009165:nucleotide biosynthetic process (qval4.64E-16)', 'GO:0042776:mitochondrial ATP synthesis coupled proton transport (qval6.6E-16)', 'GO:1901293:nucleoside phosphate biosynthetic process (qval8.38E-16)', 'GO:0006119:oxidative phosphorylation (qval8.55E-15)', 'GO:0055114:oxidation-reduction process (qval1.03E-14)', 'GO:1902600:proton transmembrane transport (qval2.04E-14)', 'GO:0010257:NADH dehydrogenase complex assembly (qval1.64E-13)', 'GO:0032981:mitochondrial respiratory chain complex I assembly (qval1.6E-13)', 'GO:0019637:organophosphate metabolic process (qval1.92E-13)', 'GO:0046496:nicotinamide nucleotide metabolic process (qval7.82E-13)', 'GO:0019362:pyridine nucleotide metabolic process (qval1.09E-12)', 'GO:0072524:pyridine-containing compound metabolic process (qval2.48E-12)', 'GO:0006733:oxidoreduction coenzyme metabolic process (qval1.16E-11)', 'GO:1901137:carbohydrate derivative biosynthetic process (qval1.42E-10)', 'GO:0033108:mitochondrial respiratory chain complex assembly (qval2.69E-10)', 'GO:0006090:pyruvate metabolic process (qval2.76E-10)', 'GO:0090407:organophosphate biosynthetic process (qval4.91E-10)', 'GO:0044281:small molecule metabolic process (qval6.8E-10)', 'GO:0015672:monovalent inorganic cation transport (qval8.52E-10)', 'GO:1901135:carbohydrate derivative metabolic process (qval8.53E-10)', 'GO:0051186:cofactor metabolic process (qval2.98E-9)', 'GO:0098662:inorganic cation transmembrane transport (qval3.97E-9)', 'GO:0098660:inorganic ion transmembrane transport (qval9.94E-9)', 'GO:1901566:organonitrogen compound biosynthetic process (qval1.65E-8)', 'GO:0006096:glycolytic process (qval1.73E-8)', 'GO:0098655:cation transmembrane transport (qval2.14E-8)', 'GO:0099003:vesicle-mediated transport in synapse (qval2.13E-8)', 'GO:0006757:ATP generation from ADP (qval2.17E-8)', 'GO:0006165:nucleoside diphosphate phosphorylation (qval2.14E-8)', 'GO:0045333:cellular respiration (qval2.76E-8)', 'GO:0042866:pyruvate biosynthetic process (qval3.52E-8)', 'GO:0046939:nucleotide phosphorylation (qval3.86E-8)', 'GO:0006122:mitochondrial electron transport, ubiquinol to cytochrome c (qval9.68E-8)', 'GO:1990542:mitochondrial transmembrane transport (qval1.48E-7)', 'GO:0006120:mitochondrial electron transport, NADH to ubiquinone (qval1.56E-7)', 'GO:0046031:ADP metabolic process (qval1.69E-7)', 'GO:0006796:phosphate-containing compound metabolic process (qval3E-7)', 'GO:0009179:purine ribonucleoside diphosphate metabolic process (qval3.72E-7)', 'GO:0009135:purine nucleoside diphosphate metabolic process (qval3.67E-7)', 'GO:0019359:nicotinamide nucleotide biosynthetic process (qval4.39E-7)', 'GO:0006793:phosphorus metabolic process (qval4.4E-7)', 'GO:0006732:coenzyme metabolic process (qval5.42E-7)', 'GO:0006099:tricarboxylic acid cycle (qval5.97E-7)', 'GO:0034220:ion transmembrane transport (qval6.07E-7)', 'GO:0009132:nucleoside diphosphate metabolic process (qval6.36E-7)', 'GO:0065003:protein-containing complex assembly (qval7.08E-7)', 'GO:0019363:pyridine nucleotide biosynthetic process (qval7.02E-7)', 'GO:0009185:ribonucleoside diphosphate metabolic process (qval6.94E-7)', 'GO:0043933:protein-containing complex subunit organization (qval7.13E-7)', 'GO:0006101:citrate metabolic process (qval7.4E-7)', 'GO:0072525:pyridine-containing compound biosynthetic process (qval1.13E-6)', 'GO:0016999:antibiotic metabolic process (qval1.28E-6)', 'GO:0015980:energy derivation by oxidation of organic compounds (qval1.27E-6)', 'GO:0072350:tricarboxylic acid metabolic process (qval2.1E-6)', 'GO:0006812:cation transport (qval2.97E-6)', 'GO:0034622:cellular protein-containing complex assembly (qval4.23E-6)', 'GO:0019438:aromatic compound biosynthetic process (qval6.77E-6)', 'GO:0034654:nucleobase-containing compound biosynthetic process (qval7.48E-6)', 'GO:0006839:mitochondrial transport (qval8.16E-6)', 'GO:0016052:carbohydrate catabolic process (qval1.08E-5)', 'GO:0044237:cellular metabolic process (qval1.39E-5)', 'GO:0043436:oxoacid metabolic process (qval1.41E-5)', 'GO:0019752:carboxylic acid metabolic process (qval1.42E-5)', 'GO:0072330:monocarboxylic acid biosynthetic process (qval1.46E-5)', 'GO:0018130:heterocycle biosynthetic process (qval1.47E-5)', 'GO:0009060:aerobic respiration (qval1.66E-5)', 'GO:0051188:cofactor biosynthetic process (qval1.88E-5)', 'GO:0055085:transmembrane transport (qval2.04E-5)', 'GO:0006082:organic acid metabolic process (qval2.39E-5)', 'GO:0046907:intracellular transport (qval3.07E-5)', 'GO:0009108:coenzyme biosynthetic process (qval3.05E-5)', 'GO:0007005:mitochondrion organization (qval3.28E-5)', 'GO:0009987:cellular process (qval5.09E-5)', 'GO:0046394:carboxylic acid biosynthetic process (qval5.52E-5)', 'GO:0016053:organic acid biosynthetic process (qval5.76E-5)', 'GO:0006811:ion transport (qval5.9E-5)', 'GO:0051649:establishment of localization in cell (qval6.34E-5)', 'GO:0042773:ATP synthesis coupled electron transport (qval6.52E-5)', 'GO:1901362:organic cyclic compound biosynthetic process (qval7.8E-5)', 'GO:0006810:transport (qval9.11E-5)', 'GO:0006103:2-oxoglutarate metabolic process (qval9.77E-5)', 'GO:0009166:nucleotide catabolic process (qval1.2E-4)']</t>
        </is>
      </c>
      <c r="V6" s="3">
        <f>hyperlink("https://spiral.technion.ac.il/results/MTAwMDAwMg==/5/GOResultsFUNCTION","link")</f>
        <v/>
      </c>
      <c r="W6" t="inlineStr">
        <is>
          <t>['GO:0015078:proton transmembrane transporter activity (qval6.01E-17)', 'GO:0044769:ATPase activity, coupled to transmembrane movement of ions, rotational mechanism (qval9.71E-17)', 'GO:0046933:proton-transporting ATP synthase activity, rotational mechanism (qval1.5E-14)', 'GO:0015077:monovalent inorganic cation transmembrane transporter activity (qval1.24E-14)', 'GO:0022853:active ion transmembrane transporter activity (qval3.83E-14)', 'GO:0042625:ATPase coupled ion transmembrane transporter activity (qval3.19E-14)', 'GO:0019829:cation-transporting ATPase activity (qval2.74E-14)', 'GO:0042626:ATPase activity, coupled to transmembrane movement of substances (qval2.91E-10)', 'GO:0043492:ATPase activity, coupled to movement of substances (qval4.11E-10)', 'GO:0015399:primary active transmembrane transporter activity (qval4.98E-10)', 'GO:0015405:P-P-bond-hydrolysis-driven transmembrane transporter activity (qval4.53E-10)', 'GO:0022890:inorganic cation transmembrane transporter activity (qval9.47E-10)', 'GO:0008324:cation transmembrane transporter activity (qval8.96E-9)', 'GO:0008137:NADH dehydrogenase (ubiquinone) activity (qval1.99E-8)', 'GO:0050136:NADH dehydrogenase (quinone) activity (qval1.85E-8)', 'GO:0003954:NADH dehydrogenase activity (qval2.86E-8)', 'GO:0015318:inorganic molecular entity transmembrane transporter activity (qval2.93E-8)', 'GO:0017111:nucleoside-triphosphatase activity (qval7.68E-8)', 'GO:0016462:pyrophosphatase activity (qval8.95E-8)', 'GO:0016817:hydrolase activity, acting on acid anhydrides (qval9.1E-8)', 'GO:0016818:hydrolase activity, acting on acid anhydrides, in phosphorus-containing anhydrides (qval8.66E-8)', 'GO:0015075:ion transmembrane transporter activity (qval1.31E-7)', 'GO:0042623:ATPase activity, coupled (qval2.06E-7)', 'GO:0005215:transporter activity (qval2.77E-7)', 'GO:0016887:ATPase activity (qval2.67E-7)', 'GO:0022857:transmembrane transporter activity (qval2.95E-7)', 'GO:0016491:oxidoreductase activity (qval4.97E-7)', 'GO:0016655:oxidoreductase activity, acting on NAD(P)H, quinone or similar compound as acceptor (qval5.03E-7)', 'GO:0003824:catalytic activity (qval3.57E-6)', 'GO:0022804:active transmembrane transporter activity (qval9.1E-6)', 'GO:0009055:electron transfer activity (qval1.05E-5)', 'GO:0036442:proton-exporting ATPase activity (qval1.57E-5)', 'GO:0016651:oxidoreductase activity, acting on NAD(P)H (qval3.57E-5)', 'GO:0046961:proton-transporting ATPase activity, rotational mechanism (qval6.03E-5)']</t>
        </is>
      </c>
      <c r="X6" s="3">
        <f>hyperlink("https://spiral.technion.ac.il/results/MTAwMDAwMg==/5/GOResultsCOMPONENT","link")</f>
        <v/>
      </c>
      <c r="Y6" t="inlineStr">
        <is>
          <t>['GO:0043209:myelin sheath (qval6.07E-45)', 'GO:0098800:inner mitochondrial membrane protein complex (qval1E-44)', 'GO:0044455:mitochondrial membrane part (qval1.17E-42)', 'GO:0005739:mitochondrion (qval1.35E-41)', 'GO:0044429:mitochondrial part (qval2.55E-40)', 'GO:0005743:mitochondrial inner membrane (qval4.36E-38)', 'GO:0031966:mitochondrial membrane (qval2.97E-37)', 'GO:0070469:respiratory chain (qval1.09E-36)', 'GO:0098798:mitochondrial protein complex (qval1.24E-36)', 'GO:0019866:organelle inner membrane (qval1.54E-36)', 'GO:0098803:respiratory chain complex (qval8.65E-34)', 'GO:0044444:cytoplasmic part (qval2.05E-27)', 'GO:1990204:oxidoreductase complex (qval1.97E-27)', 'GO:0098796:membrane protein complex (qval6.65E-24)', 'GO:0030964:NADH dehydrogenase complex (qval8.64E-24)', 'GO:0045271:respiratory chain complex I (qval8.1E-24)', 'GO:0005747:mitochondrial respiratory chain complex I (qval7.62E-24)', 'GO:0031090:organelle membrane (qval5.41E-22)', 'GO:0045259:proton-transporting ATP synthase complex (qval1.54E-17)', 'GO:0005753:mitochondrial proton-transporting ATP synthase complex (qval1.46E-17)', 'GO:0016469:proton-transporting two-sector ATPase complex (qval1.43E-16)', 'GO:0043227:membrane-bounded organelle (qval2.22E-14)', 'GO:0033177:proton-transporting two-sector ATPase complex, proton-transporting domain (qval2.52E-14)', 'GO:0043226:organelle (qval7.65E-13)', 'GO:0043231:intracellular membrane-bounded organelle (qval1.56E-12)', 'GO:0043229:intracellular organelle (qval1.72E-12)', 'GO:0000276:mitochondrial proton-transporting ATP synthase complex, coupling factor F(o) (qval1.06E-11)', 'GO:0045263:proton-transporting ATP synthase complex, coupling factor F(o) (qval1.02E-11)', 'GO:0070069:cytochrome complex (qval1.71E-11)', 'GO:0044424:intracellular part (qval3.38E-11)', 'GO:0033178:proton-transporting two-sector ATPase complex, catalytic domain (qval3.43E-10)', 'GO:0044425:membrane part (qval1E-9)', 'GO:0044446:intracellular organelle part (qval7E-9)', 'GO:0045275:respiratory chain complex III (qval8.48E-9)', 'GO:0005750:mitochondrial respiratory chain complex III (qval8.24E-9)', 'GO:0044422:organelle part (qval9.4E-9)', 'GO:0044464:cell part (qval2.09E-8)', 'GO:0097458:neuron part (qval2.11E-8)', 'GO:0032991:protein-containing complex (qval2.64E-8)', 'GO:0044456:synapse part (qval3.9E-8)', 'GO:0008021:synaptic vesicle (qval7.13E-8)', 'GO:0045261:proton-transporting ATP synthase complex, catalytic core F(1) (qval1.13E-7)', 'GO:0016020:membrane (qval3.57E-7)', 'GO:1902494:catalytic complex (qval4.85E-7)', 'GO:0070382:exocytic vesicle (qval4.94E-7)', 'GO:0045202:synapse (qval1.84E-6)', 'GO:0033267:axon part (qval5.33E-6)', 'GO:0000275:mitochondrial proton-transporting ATP synthase complex, catalytic core F(1) (qval6.27E-6)', 'GO:0030133:transport vesicle (qval1.03E-5)']</t>
        </is>
      </c>
    </row>
    <row r="7">
      <c r="A7" s="1" t="n">
        <v>6</v>
      </c>
      <c r="B7" t="n">
        <v>20948</v>
      </c>
      <c r="C7" t="n">
        <v>3212</v>
      </c>
      <c r="D7" t="n">
        <v>76</v>
      </c>
      <c r="E7" t="n">
        <v>61</v>
      </c>
      <c r="F7" t="n">
        <v>1699</v>
      </c>
      <c r="G7" t="n">
        <v>46</v>
      </c>
      <c r="H7" t="n">
        <v>5700</v>
      </c>
      <c r="I7" t="n">
        <v>201</v>
      </c>
      <c r="J7" s="2" t="n">
        <v>-86.72624021559864</v>
      </c>
      <c r="K7" t="n">
        <v>0.3811088159642898</v>
      </c>
      <c r="L7" t="inlineStr">
        <is>
          <t>Pantr1,Stum,Nsmf,Lhx2,Slc1a2,Pak6,Snph,Hpcal4,Dlgap3,Adgrb2,Pitpnm2,Mgll,Gpr27,Rasgef1a,Grin2b,Brsk1,Epn1,Grik5,Shank1,Ncan,Crtc1,Cspg5,Syne1,Sobp,Palm,Agap2,Chd3,Camta2,Rasl10b,Ppp1r9b,Thra,Rapgefl1,Foxg1,Sipa1l1,Begain,Cplx2,Jph4,Baalc,Kifc2,Cbx6,Cacnb3,Arf3,Ddn,Kcnh3,Tmem191c,Kalrn,Fbxl16,Neurl1b,Slc25a23,Dlgap1,Celf4,Camk2a,Dok6,Rin1,Cnih2,Kcnip2,Psd,Emx2,Tspan7,Fgf13,Iqsec2</t>
        </is>
      </c>
      <c r="M7" t="inlineStr">
        <is>
          <t>[(0, 7), (0, 14), (0, 15), (0, 16), (0, 27), (0, 39), (0, 42), (0, 54), (0, 58), (0, 67), (0, 68), (4, 14), (5, 14), (5, 16), (5, 27), (5, 39), (5, 42), (5, 54), (5, 58), (5, 67), (5, 68), (8, 14), (8, 16), (8, 27), (8, 39), (8, 54), (8, 67), (9, 14), (9, 15), (9, 16), (9, 27), (9, 39), (9, 67), (9, 68), (10, 14), (10, 16), (10, 27), (10, 39), (10, 67), (11, 14), (11, 16), (11, 27), (11, 39), (11, 67), (13, 14), (13, 16), (13, 27), (13, 39), (13, 42), (13, 54), (13, 58), (13, 67), (13, 68), (17, 14), (17, 16), (17, 27), (17, 39), (17, 42), (17, 54), (17, 58), (17, 67), (17, 68), (19, 14), (19, 15), (19, 16), (19, 27), (19, 33), (19, 39), (19, 42), (19, 54), (19, 58), (19, 67), (19, 68), (22, 14), (24, 14), (24, 39), (24, 67), (25, 14), (25, 16), (25, 27), (25, 39), (25, 42), (25, 54), (25, 58), (25, 67), (25, 68), (28, 14), (28, 16), (28, 27), (28, 39), (28, 54), (28, 58), (28, 67), (28, 68), (30, 7), (30, 14), (30, 15), (30, 16), (30, 27), (30, 39), (30, 41), (30, 42), (30, 54), (30, 58), (30, 67), (30, 68), (31, 14), (31, 16), (31, 27), (31, 39), (31, 67), (32, 14), (35, 14), (35, 16), (35, 27), (35, 39), (35, 42), (35, 54), (35, 58), (35, 67), (35, 68), (38, 14), (38, 16), (38, 54), (38, 58), (38, 67), (46, 67), (47, 14), (47, 16), (47, 39), (47, 54), (47, 58), (47, 67), (48, 14), (53, 14), (53, 15), (53, 16), (53, 27), (53, 39), (53, 42), (53, 54), (53, 58), (53, 67), (53, 68), (55, 14), (55, 16), (55, 27), (55, 39), (55, 42), (55, 54), (55, 58), (55, 67), (55, 68), (56, 67), (57, 14), (57, 16), (57, 27), (57, 39), (60, 7), (60, 14), (60, 15), (60, 16), (60, 27), (60, 33), (60, 39), (60, 42), (60, 54), (60, 58), (60, 67), (60, 68), (63, 14), (63, 15), (63, 16), (63, 27), (63, 39), (63, 42), (63, 54), (63, 58), (63, 67), (63, 68), (64, 14), (64, 15), (64, 67), (69, 14), (69, 67), (70, 14), (70, 67), (73, 14), (73, 54), (73, 67), (75, 7), (75, 14), (75, 15), (75, 16), (75, 27), (75, 39), (75, 42), (75, 54), (75, 58), (75, 67), (75, 68)]</t>
        </is>
      </c>
      <c r="N7" t="n">
        <v>921</v>
      </c>
      <c r="O7" t="n">
        <v>1</v>
      </c>
      <c r="P7" t="n">
        <v>0.95</v>
      </c>
      <c r="Q7" t="n">
        <v>3</v>
      </c>
      <c r="R7" t="n">
        <v>10000</v>
      </c>
      <c r="S7" t="inlineStr">
        <is>
          <t>17/12/2022, 22:11:16</t>
        </is>
      </c>
      <c r="T7" s="3">
        <f>hyperlink("https://spiral.technion.ac.il/results/MTAwMDAwMg==/6/GOResultsPROCESS","link")</f>
        <v/>
      </c>
      <c r="U7" t="inlineStr">
        <is>
          <t>['GO:0050804:modulation of chemical synaptic transmission (qval6.5E-16)', 'GO:0099177:regulation of trans-synaptic signaling (qval3.39E-16)', 'GO:0048167:regulation of synaptic plasticity (qval2.88E-9)', 'GO:0010646:regulation of cell communication (qval3.14E-5)', 'GO:0031644:regulation of neurological system process (qval2.74E-5)', 'GO:0023051:regulation of signaling (qval2.34E-5)', 'GO:0050890:cognition (qval2.92E-5)', 'GO:0042391:regulation of membrane potential (qval4.17E-5)', 'GO:0007611:learning or memory (qval1.04E-4)', 'GO:0007612:learning (qval2.33E-4)', 'GO:0098989:NMDA selective glutamate receptor signaling pathway (qval2.21E-4)', 'GO:0065008:regulation of biological quality (qval5.41E-4)', 'GO:0098962:regulation of postsynaptic neurotransmitter receptor activity (qval5.75E-4)', 'GO:0007613:memory (qval9.62E-4)']</t>
        </is>
      </c>
      <c r="V7" s="3">
        <f>hyperlink("https://spiral.technion.ac.il/results/MTAwMDAwMg==/6/GOResultsFUNCTION","link")</f>
        <v/>
      </c>
      <c r="W7" t="inlineStr">
        <is>
          <t>NO TERMS</t>
        </is>
      </c>
      <c r="X7" s="3">
        <f>hyperlink("https://spiral.technion.ac.il/results/MTAwMDAwMg==/6/GOResultsCOMPONENT","link")</f>
        <v/>
      </c>
      <c r="Y7" t="inlineStr">
        <is>
          <t>['GO:0045202:synapse (qval6.54E-12)', 'GO:0044456:synapse part (qval2.51E-11)', 'GO:0098794:postsynapse (qval2.53E-10)', 'GO:0044309:neuron spine (qval7.06E-10)', 'GO:0097458:neuron part (qval1.21E-9)', 'GO:0099572:postsynaptic specialization (qval1.28E-9)', 'GO:0043005:neuron projection (qval1.12E-9)', 'GO:0098978:glutamatergic synapse (qval1.78E-9)', 'GO:0043197:dendritic spine (qval5.3E-9)', 'GO:0014069:postsynaptic density (qval1E-8)', 'GO:0097060:synaptic membrane (qval1.43E-7)', 'GO:0120038:plasma membrane bounded cell projection part (qval2.57E-7)', 'GO:0044463:cell projection part (qval2.37E-7)', 'GO:0030054:cell junction (qval7.18E-7)', 'GO:0120025:plasma membrane bounded cell projection (qval6.95E-7)', 'GO:0030425:dendrite (qval2.31E-6)', 'GO:0042995:cell projection (qval3.09E-6)', 'GO:0044297:cell body (qval8.8E-6)', 'GO:0043025:neuronal cell body (qval9.55E-5)']</t>
        </is>
      </c>
    </row>
    <row r="8">
      <c r="A8" s="1" t="n">
        <v>7</v>
      </c>
      <c r="B8" t="n">
        <v>20948</v>
      </c>
      <c r="C8" t="n">
        <v>3212</v>
      </c>
      <c r="D8" t="n">
        <v>76</v>
      </c>
      <c r="E8" t="n">
        <v>1097</v>
      </c>
      <c r="F8" t="n">
        <v>1247</v>
      </c>
      <c r="G8" t="n">
        <v>33</v>
      </c>
      <c r="H8" t="n">
        <v>5700</v>
      </c>
      <c r="I8" t="n">
        <v>172</v>
      </c>
      <c r="J8" s="2" t="n">
        <v>-7773.138880392255</v>
      </c>
      <c r="K8" t="n">
        <v>0.386179579195712</v>
      </c>
      <c r="L8" t="inlineStr">
        <is>
          <t>Atp6v1h,Vxn,A830018L16Rik,Kcnb2,Stau2,Ube2w,Ogfrl1,Actr1b,2010300C02Rik,Lonrf2,Creg2,D930019O06Rik,Slc39a10,Gls,Sumo1,Ica1l,Abi2,Raph1,Map2,Unc80,Lancl1,Arpc2,Tuba4a,Ptprn,Speg,Tmem198,Inha,Slc4a3,Nyap2,Mff,Itm2c,Ngef,Lrrfip1,Ppp1r7,Stk25,R3hdm1,Mfsd4a,Lrrn2,Atp2b4,Camsap2,B3galt2,Glrx2,Rgs2,Tsen15,Cacna1e,Brinp2,Astn1,Rabgap1l,Ankrd45,Kifap3,Nme7,Atp1b1,Tiprl,Rgs4,Igsf8,Kcnj9,Rgs7,Stum,Cnih3,Susd4,Mark1,Smyd2,Camk1g,Plxna2,Camk1d,Celf2,C1ql3,Cacnb2,Abi1,Cacna1b,Mrpl41,Grin1,Npdc1,Dipk1b,Fam163b,Brd3os,Olfm1,Sptan1,Prrc2b,Swi5,Dnm1,1110008P14Rik,Cdk9,Stxbp1,Ndufa8,Lhx6,Lhx2,Mbd5,Kif5c,Rprm,Kcnj3,Psmd14,Tbr1,Slc4a10,Scn3a,Scn2a,Csrnp3,Klhl23,Ubr3,Slc25a12,Ola1,Chn1,Atf2,Pde1a,Nckap1,Ptprj,C1qtnf4,Madd,1110051M20Rik,Chst1,Syt13,Lrrc4c,Trim44,D430041D05Rik,Cstf3,Mpped2,Kcna4,Bdnf,Ano3,Ryr3,Scg5,Pak6,Disp2,Rtf1,Itpka,Ltk,Ckmt1,Ctxn2,Sirpa,Lzts3,Gfra4,Prnp,Cds2,Chgb,Tmx4,Plcb1,Snap25,Tasp1,Flrt3,Pcsk2,Napb,Snph,Tspyl3,Kif3b,Ggt7,2900097C17Rik,Dlgap4,Ndrg3,Snhg11,Gdap1l1,Pkig,Ywhab,Slc12a5,Kcnb1,Gm27032,Arfgap1,Kcnq2,Eef1a2,Stmn3,Dnajc5,Oprl1,Pkia,Stmn2,Ralyl,Bhlhe22,Nlgn1,Nceh1,Rpl22l1,Slc7a14,Noct,Dclk1,Nbea,Pfn2,Serpini1,Rapgef2,Gria2,Gucy1b1,Map9,Tmem131l,Fbxw7,Mef2d,Rusc1,Trim46,Efna3,Adar,Celf3,Pip5k1a,Mllt11,Ensa,Ankrd34a,Man1a2,Phtf1,Kcnd3,Slc6a17,Strip1,Atxn7l2,Psrc1,Celsr2,5330417C22Rik,Wdr47,Plppr4,Plppr5,Gm35065,Prss12,Ap1ar,Ppp3ca,H2afz,Lmo4,Hs2st1,Ssx2ip,Usp33,Ak5,St6galnac5,Negr1,Zranb2,B230334C09Rik,Lrrc7,Tmem68,Fam110b,Fam92a,Necab1,Usp45,Ndufb6,Dnaja1,Dctn3,Phf24,Dnajb5,Gba2,Gabbr2,Alg2,Rad23b,Elp1,Frrs1l,Ugcg,Trim32,Brinp1,9530080O11Rik,Hook1,Dnajc6,Sgip1,Insl5,Dab1,Ssbp3,Rab3b,Rnf11,Eri3,B4galt2,Hpcal4,Grik3,Ncdn,Dlgap3,Adgrb2,Fabp3,Atpif1,Sh2d5,Camk2n1,Crocc,Dnajc16,Clstn1,Plekhg5,Chd5,Ajap1,Acap3,Cdk14,Adam22,Pclo,Cacna2d1,Srpk2,Klhl7,Agap3,Rheb,Actr3b,Dpp6,Dnajb6,Mapre3,Slc30a3,Ywhah,Gm1673,Jakmip1,Crmp1,Nwd2,Uchl1,Ociad1,Ociad2,Dcun1d4,Epha5,Cdkl2,G3bp2,Sept11,Mapk10,Ephx4,Btbd8,Gm42517,Gm10419,Galnt9,C130026L21Rik,Miat,Asphd2,Sez6l,Svop,1500011B03Rik,2210016L21Rik,Dynll1,Hrk,Rnft2,Rasal1,Hectd4,Fam216a,Arpc3,Rhof,Pitpnm2,Bri3bp,Rimbp2,Ran,Mmp17,Auts2,Stx1a,Mdh2,Ywhag,Vgf,Ap1s1,Actl6b,Nyap1,Prkar1b,Ttyh3,Nptx2,Tmem130,Trrap,Hsph1,Casd1,Ppp1r9a,Dync1i1,Asns,Umad1,Ica1,Ndufa4,Capza2,Wasl,Impdh1,Mtpn,Tcaf1,Atp6v0e2,Cycs,Snx10,Wipf3,Ppm1k,Lancl2,Vopp1,Herc3,Snca,St3gal5,Lrrtm1,Emx1,Fbxo41,Egr4,Add2,Gm44214,Aak1,Copg1,H1fx,Plxna1,Chchd6,Chchd4,Gpr27,Chl1,Fancd2,Brk1,Syn2,Rasgef1a,Tmem121b,Atp6v1e1,Slc2a3,Necap1,Clstn3,Grcc10,Eno2,Tpi1,Gpr162,Cops7a,Pianp,D6Wsu163e,Prmt8,A2ml1,Gabarapl1,Grin2b,Lmo3,Prkcg,Syt5,Shisa7,Nat14,Ccdc106,Epn1,Zscan18,Selenow,Slc8a2,Sae1,Ap2s1,Strn4,Calm3,Pnmal2,Pnmal1,Gm42372,Nova2,Zfp575,Atp1a3,Grik5,Gsk3a,Numbl,Sptbn4,Pld3,Ttc9b,Eid2,Lrfn1,Spred3,Dpf1,Arhgap33,Fxyd7,Gramd1a,Gpi1,Lrp3,A230077H06Rik,Cpt1c,Slc17a7,Lin7b,Car11,Sult2b1,Lmtk3,Ldha,Ptpn5,Gabrb3,Snrpn,Fam189a1,Sv2b,Ntrk3,Ap3b2,Ramac,Grm5,Dlg2,Dgat2,Pgm2l1,Ppme1,Rab6a,Arhgef17,Pde2a,Arfip2,Tub,Lmo1,Galnt18,Mical2,Btbd10,Syt17,Cacng3,Coro1a,Aldoa,Doc2a,Cdipt,Tacc2,Gpr26,Fank1,Stk32c,Caly,Sprn,B4galnt4,Hras,Slc25a22,Dusp8,Ctxn1,Cers4,Fam155a,Mcf2l,Csmd1,Ap3m2,Unc5d,Smim18,Tusc3,Micu3,Cnot7,Gpm6a,Psd3,Atp6v1b2,Lzts1,Pbx4,Ncan,Sugp2,Crtc1,Tmem59l,Fkbp8,Ssbp4,Rab3a,Slc5a5,Abhd8,Unc13a,Fcho1,Tmem38a,Large1,Adgrl1,Itfg1,Gnao1,Ogfod1,Cx3cl1,Cfap20,Ndrg4,Cmtm4,Atp6v0d1,Ripor1,Smpd3,Clec18a,Fbxo31,Jph3,C230057M02Rik,Cdk10,Spata2l,2810455O05Rik,Ccsap,Acta1,Tsnax,Pcnx2,Slc35f3,Tomm20,Gpr83,Slc36a4,Fat3,Pin1,Icam5,Pde4a,Plppr2,Opcml,Ddx25,Pknox2,Nrgn,Scn3b,Thy1,C2cd2l,Fxyd6,Cadm1,Timm8b,Arhgap20,Elmod1,Dmxl2,Idh3a,Lingo1,Scamp5,Rpp25,Mpi,Islr2,Stoml1,Nptn,Celf6,Parp6,Gramd2,Map2k1,Oaz2,Herc1,C2cd4b,Fam81a,Myo5a,Gnb5,Mlip,Cox7a2,Snap91,Rasgrf1,Mras,Armc8,Rab6b,Cpne4,Wdr82,Dock3,Camkv,Traip,Bsn,Dalrd3,Celsr3,Tma7,Trank1,Arpp21,Fbxl2,Gpd1l,Cck,Tmem158,Syne1,Vip,Rgs17,Ipcef1,Lrp11,Stxbp5,Hivep2,Arfgef3,Ncoa7,Tspyl1,Tspyl4,Wasf1,Sobp,Grik2,Serinc1,Sh3rf3,Fam241b,Hk1,Zfp365,Zwint,Gnaz,Bcr,Mif,Rrp1,C2cd4c,Shc2,Gm47163,Rnf126,Palm,R3hdm4,Cbarp,Jsrp1,Atcay,Zfr2,Matk,Pip5k1c,Dohh,Celf5,Gna11,Nfyb,Arl1,Anks1b,Cfap54,Cdk17,Plxnc1,Ube2n,Atp2b1,Slc6a15,Ppfia2,Syt1,Nap1l1,4933412E12Rik,Dyrk2,Tafa2,Agap2,B4galnt1,Arhgef25,Vmn2r84,Mtfp1,Nipsnap1,Rasl10a,Camk2b,Vstm2a,Cnrip1,Ppp3r1,Actr2,Mdh1,Bcl11a,Nsg2,Fbll1,Tenm2,Mat2b,Gabrg2,Gabra1,Rnf145,Cyfip2,Ube2b,Vdac1,A430108G06Rik,Gria1,Rnf187,Guk1,Arf1,Snap47,Rai1,Ttc19,Map2k4,Vamp2,Rnf227,Chd3,Nlgn2,Eif5a,Dlg4,Camta2,6330403K07Rik,Camkk1,Rap1gap2,Srr,Rtn4rl1,Mir22hg,Abr,Sez6,Nlk,Cdk5r1,Ap2b1,Dusp14,Usp32,Ppm1e,Tspoap1,Dgke,Mmd,Nme1,Zfp652os,Atp5g1,Cacnb1,Thra,Rapgefl1,A830036E02Rik,Atp6v0a1,Becn1,Atxn7l3,Rundc3a,Fam171a2,Fmnl1,Rprml,Nsf,Tanc2,Cyb561,Dcaf7,Limd2,Nol11,Sstr2,Jpt1,Sumo2,Mgat5b,Rbfox3,Gaa,Baiap2,Actg1,Rac3,Rab40b,Dtnb,Ncoa1,Wdr35,Fam49a,Kcnf1,Grhl1,Eipr1,Myt1l,Alkal2,Gpr22,Prkar2b,Tspan13,Bzw2,Dock4,Nrcam,Foxg1,Akap6,Ralgapa1,Sec23a,Trappc6b,Lrfn5,Fkbp3,Atl1,Trim9,Timm9,Rtn1,Syt16,Dbpht2,Akap5,Rab15,Atp6v1d,Ccdc177,Gm3693,Sipa1l1,Arel1,Rps6kl1,Calm1,Ttc7b,Ndufb1-ps,Unc79,D430019H16Rik,Cyp46a1,Evl,Begain,Meg3,Rian,Klc1,Tmem179,Pfkp,Zmynd11,Chrm3,Ryr2,Tbce,Amph,Ripor2,Tubb2a,Nrn1,Gcnt2,Smim13,Cap2,Fam8a1,Spin1,Cplx2,Gprin1,Sncb,Unc5a,Rgs14,Prr7,Dbn1,Pdlim7,Klhl3,Dapk1,Habp4,Ube2ql1,Med10,Ice1,Mctp1,Nr2f1,Mef2c,Ssbp2,Rasgrf2,Homer1,Scamp1,Iqgap2,Enc1,Map1b,Rab3c,Plk2,Gm33045,Pdhb,Fezf2,Cadps,Synpr,Ube2e2,Gng2,Ppp3cb,Zswim8,Kcnma1,Slmap,Erc2,Cacna2d3,Cacna1d,Nisch,Grid1,Fbxo34,Slc35f4,Slc7a8,Slc22a17,Jph4,Cpne6,Pspc1,Fam124a,Msra,Mir124a-1hg,Ptk2b,Pnma2,Egr3,Dmtn,Htr2a,Tsc22d1,Serp2,Akap11,Pcdh8,Mzt1,Mycbp2,Slitrk1,Slitrk5,Rap2a,Nalcn,Sub1,Zfr,Basp1,Ctnnd2,March6,Ywhaz,Ncald,Atp6v1c1,Oxr1,Sybu,Kcnv1,Mal2,Fam49b,Lrrc6,Khdrbs3,Fam135b,Adgrb1,Ly6h,Grina,Kifc2,Rbfox2,Elfn2,Pdxp,Kcnj4,Nptxr,Cbx6,Syngr1,Sgsm3,Mrtfa,Mchr1,Rangap1,Tef,Sept3,Mpped1,Sult4a1,Rtl6,Mapk8ip2,Slc2a13,Nell2,Cacnb3,Arf3,Ddn,Kcnh3,Faim2,Slc4a8,Scn8a,Acvr1b,Grasp,Atg101,Krt77,Spryd3,Pde1b,Ubald1,Rogdi,Glyr1,Rbfox1,Grin2a,Snn,Mrtfb,Bmerb1,Dnm1l,Mapk1,Ypel1,Tmem191c,Pi4ka,Lztr1,Slc7a4,Klhl22,Rtn4r,Zdhhc8,Abcc5,Ap2m1,Fam131a,Polr2h,Chrd,Eif4a2,Ppp1r2,0610012G03Rik,Cep19,Kalrn,Gsk3b,Zdhhc23,Atp6v1a,Sidt1,Dzip3,Zbtb11,Tomm70a,Robo2,Btg3,Synj1,Cbr1,Ttc3,Tiam2,Pde10a,Mas1,Ppp2r1a,Atp6v0c,Rnps1,Caskin1,Rab26,Syngr3,Cacna1h,Rpusd1,Fbxl16,Rhbdl1,Neurl1b,Ergic1,Pacsin1,Mtch1,Akap8l,Gm50335,Prrt1,Ehmt2,Atp6v1g2,Tubb5,Gnl1,Gabbr1,Lrrc73,Trerf1,Tomm6,Sema6b,Ptprs,Slc25a23,Pja2,Rab12,Dlgap1,Myl12b,Lpin2,Clip4,Map4k3,Slc8a1,Prkce,Calm2,Nrxn1,Wac,Usp14,B4galt6,Nol4,Elp2,Celf4,Syt4,Egr1,Matr3,Diaph1,Pcdh1,Rnf14,Ndfip1,C030017B01Rik,Ppp2r2b,Ap3s1,Minar2,Synpo,Camk2a,Slc6a7,Napg,Wdr7,St8sia3,Nedd4l,Grp,Afg3l2,Rnf165,Kcng2,Neto1,Ankrd13d,Lrfn4,B4gat1,Rin1,Cnih2,Otub1,Rtn3,Chrm1,Gng3,Fads3,Syt7,Tmem132a,Gda,Smarca2,Slc1a1,Pten,Pgam1,Crtac1,Cnnm1,Got1,Sfxn3,Oga,Kcnip2,Psd,Atp5md,Gucy2g,Acsl5,Atrnl1,Hspa12a,Nudt11,Usp27x,2010204K13Rik,Syp,Pim2,Pcsk1n,Wdr13,Tspan7,Atp6ap2,Usp11,Araf,Syn1,Elk1,Pgrmc1,Mcts1,Gria3,Dcaf12l1,Slc25a14,Hprt,Slc9a6,Fgf13,Slitrk4,Pnck,L1cam,Maged1,Gspt2,Arhgef9,Pja1,Dlg3,Zmym3,Ftx,Magee1,Armcx2,Tceal6,Armcx5,Gprasp1,Bex2,Tceal5,Bex1,Bex3,Tceal3,Morf4l2,Rab9b,Zcchc18,Prps1,Rtl4,Tro,Iqsec2,Kantr,Ubqln2,Sms,Cnksr2,Reps2,Rbbp7,Frmpd4,AC149090.1</t>
        </is>
      </c>
      <c r="M8" t="inlineStr">
        <is>
          <t>[(0, 15), (0, 36), (0, 41), (0, 42), (0, 45), (0, 49), (0, 54), (0, 58), (0, 65), (0, 68), (0, 71), (0, 72), (0, 74), (5, 15), (5, 36), (5, 42), (5, 45), (5, 49), (5, 54), (5, 58), (5, 65), (5, 74), (8, 15), (8, 36), (8, 42), (8, 45), (8, 49), (8, 54), (8, 58), (8, 65), (8, 74), (9, 15), (9, 36), (9, 41), (9, 42), (9, 45), (9, 49), (9, 54), (9, 58), (9, 65), (9, 68), (9, 74), (10, 36), (10, 42), (10, 45), (10, 65), (10, 74), (17, 15), (17, 36), (17, 42), (17, 45), (17, 49), (17, 54), (17, 58), (17, 65), (17, 74), (19, 15), (19, 36), (19, 41), (19, 42), (19, 45), (19, 49), (19, 54), (19, 58), (19, 65), (19, 68), (19, 71), (19, 74), (20, 74), (25, 15), (25, 36), (25, 42), (25, 45), (25, 65), (25, 74), (28, 15), (28, 36), (28, 42), (28, 45), (28, 49), (28, 54), (28, 58), (28, 65), (28, 74), (30, 15), (30, 36), (30, 41), (30, 42), (30, 45), (30, 49), (30, 54), (30, 58), (30, 65), (30, 68), (30, 71), (30, 72), (30, 74), (31, 36), (31, 42), (31, 65), (31, 74), (35, 15), (35, 36), (35, 42), (35, 45), (35, 49), (35, 65), (35, 74), (47, 15), (47, 36), (47, 41), (47, 42), (47, 45), (47, 49), (47, 54), (47, 58), (47, 65), (47, 68), (47, 74), (53, 15), (53, 36), (53, 42), (53, 45), (53, 49), (53, 54), (53, 58), (53, 65), (53, 74), (55, 15), (55, 36), (55, 42), (55, 45), (55, 49), (55, 54), (55, 58), (55, 65), (55, 74), (57, 45), (57, 65), (57, 74), (60, 15), (60, 36), (60, 41), (60, 42), (60, 45), (60, 49), (60, 54), (60, 58), (60, 65), (60, 68), (60, 71), (60, 72), (60, 74), (63, 15), (63, 36), (63, 42), (63, 45), (63, 49), (63, 54), (63, 58), (63, 65), (63, 68), (63, 74), (75, 15), (75, 36), (75, 42), (75, 45), (75, 49), (75, 54), (75, 58), (75, 65), (75, 74)]</t>
        </is>
      </c>
      <c r="N8" t="n">
        <v>2900</v>
      </c>
      <c r="O8" t="n">
        <v>0.5</v>
      </c>
      <c r="P8" t="n">
        <v>0.95</v>
      </c>
      <c r="Q8" t="n">
        <v>3</v>
      </c>
      <c r="R8" t="n">
        <v>10000</v>
      </c>
      <c r="S8" t="inlineStr">
        <is>
          <t>17/12/2022, 22:12:03</t>
        </is>
      </c>
      <c r="T8" s="3">
        <f>hyperlink("https://spiral.technion.ac.il/results/MTAwMDAwMg==/7/GOResultsPROCESS","link")</f>
        <v/>
      </c>
      <c r="U8" t="inlineStr">
        <is>
          <t>['GO:0050804:modulation of chemical synaptic transmission (qval5.88E-38)', 'GO:0099177:regulation of trans-synaptic signaling (qval3.66E-38)', 'GO:0048167:regulation of synaptic plasticity (qval6.24E-27)', 'GO:0051049:regulation of transport (qval3.48E-23)', 'GO:0010975:regulation of neuron projection development (qval1.56E-19)', 'GO:0099536:synaptic signaling (qval1.65E-19)', 'GO:0120035:regulation of plasma membrane bounded cell projection organization (qval2.34E-19)', 'GO:0099537:trans-synaptic signaling (qval2.15E-19)', 'GO:0043269:regulation of ion transport (qval3.53E-19)', 'GO:0031344:regulation of cell projection organization (qval4.55E-19)', 'GO:0098916:anterograde trans-synaptic signaling (qval1.76E-18)', 'GO:0007268:chemical synaptic transmission (qval1.61E-18)', 'GO:0034765:regulation of ion transmembrane transport (qval1.96E-18)', 'GO:0051179:localization (qval4.01E-18)', 'GO:0050806:positive regulation of synaptic transmission (qval1.19E-17)', 'GO:0045664:regulation of neuron differentiation (qval1.33E-17)', 'GO:0007610:behavior (qval1.49E-17)', 'GO:0051960:regulation of nervous system development (qval1.6E-16)', 'GO:0023052:signaling (qval3.18E-16)', 'GO:0032879:regulation of localization (qval6.97E-16)', 'GO:0050808:synapse organization (qval8.48E-16)', 'GO:0051128:regulation of cellular component organization (qval1.44E-15)', 'GO:0099003:vesicle-mediated transport in synapse (qval1.42E-15)', 'GO:0034762:regulation of transmembrane transport (qval1.59E-15)', 'GO:0065008:regulation of biological quality (qval1.55E-15)', 'GO:0050807:regulation of synapse organization (qval1.51E-15)', 'GO:0010769:regulation of cell morphogenesis involved in differentiation (qval2.75E-15)', 'GO:0098693:regulation of synaptic vesicle cycle (qval3.45E-15)', 'GO:0042391:regulation of membrane potential (qval3.7E-15)', 'GO:0006810:transport (qval3.7E-15)', 'GO:0050767:regulation of neurogenesis (qval3.83E-15)', 'GO:0050890:cognition (qval6.01E-15)', 'GO:0051234:establishment of localization (qval6.47E-15)', 'GO:0048168:regulation of neuronal synaptic plasticity (qval7.34E-15)', 'GO:0022604:regulation of cell morphogenesis (qval8.46E-15)', 'GO:0060284:regulation of cell development (qval8.43E-15)', 'GO:0050773:regulation of dendrite development (qval2.31E-14)', 'GO:0007267:cell-cell signaling (qval3.06E-14)', 'GO:0007611:learning or memory (qval1.19E-13)', 'GO:0098660:inorganic ion transmembrane transport (qval1.06E-12)', 'GO:0060341:regulation of cellular localization (qval1.07E-12)', 'GO:1904062:regulation of cation transmembrane transport (qval1.22E-12)', 'GO:0060627:regulation of vesicle-mediated transport (qval1.54E-12)', 'GO:0065007:biological regulation (qval2.18E-12)', 'GO:0098662:inorganic cation transmembrane transport (qval2.6E-12)', 'GO:0050789:regulation of biological process (qval2.67E-12)', 'GO:0051668:localization within membrane (qval2.97E-12)', 'GO:0035418:protein localization to synapse (qval3.2E-12)', 'GO:0007154:cell communication (qval1.32E-11)', 'GO:0099175:regulation of postsynapse organization (qval1.66E-11)', 'GO:0032409:regulation of transporter activity (qval1.65E-11)', 'GO:0023051:regulation of signaling (qval1.81E-11)', 'GO:0048814:regulation of dendrite morphogenesis (qval2.46E-11)', 'GO:0051641:cellular localization (qval2.45E-11)', 'GO:0098655:cation transmembrane transport (qval3.4E-11)', 'GO:0099601:regulation of neurotransmitter receptor activity (qval3.76E-11)', 'GO:0032412:regulation of ion transmembrane transporter activity (qval3.79E-11)', 'GO:0022898:regulation of transmembrane transporter activity (qval4.64E-11)', 'GO:0010646:regulation of cell communication (qval4.97E-11)', 'GO:0031503:protein-containing complex localization (qval5.48E-11)', 'GO:0097479:synaptic vesicle localization (qval5.75E-11)', 'GO:0048858:cell projection morphogenesis (qval6.3E-11)', 'GO:0045666:positive regulation of neuron differentiation (qval8.48E-11)', 'GO:0050794:regulation of cellular process (qval8.89E-11)', 'GO:0120039:plasma membrane bounded cell projection morphogenesis (qval9.23E-11)', 'GO:0032990:cell part morphogenesis (qval1.22E-10)', 'GO:0048812:neuron projection morphogenesis (qval1.37E-10)', 'GO:0017158:regulation of calcium ion-dependent exocytosis (qval1.42E-10)', 'GO:0031346:positive regulation of cell projection organization (qval1.49E-10)', 'GO:0010976:positive regulation of neuron projection development (qval1.69E-10)', 'GO:0030030:cell projection organization (qval2.19E-10)', 'GO:0017157:regulation of exocytosis (qval2.9E-10)', 'GO:0050877:nervous system process (qval4.45E-10)', 'GO:0051962:positive regulation of nervous system development (qval5.64E-10)', 'GO:0099072:regulation of postsynaptic membrane neurotransmitter receptor levels (qval7.36E-10)', 'GO:0007613:memory (qval9.93E-10)', 'GO:0007612:learning (qval1.02E-9)', 'GO:0051648:vesicle localization (qval1.12E-9)', 'GO:0050769:positive regulation of neurogenesis (qval1.48E-9)', 'GO:0140238:presynaptic endocytosis (qval1.93E-9)', 'GO:0048488:synaptic vesicle endocytosis (qval1.91E-9)', 'GO:0003008:system process (qval1.94E-9)', 'GO:0007399:nervous system development (qval1.94E-9)', 'GO:0010959:regulation of metal ion transport (qval2.38E-9)', 'GO:0034220:ion transmembrane transport (qval2.8E-9)', 'GO:0051649:establishment of localization in cell (qval2.84E-9)', 'GO:1900449:regulation of glutamate receptor signaling pathway (qval3.45E-9)', 'GO:0010720:positive regulation of cell development (qval4.2E-9)', 'GO:1990778:protein localization to cell periphery (qval4.43E-9)', 'GO:0097120:receptor localization to synapse (qval4.76E-9)', 'GO:0072657:protein localization to membrane (qval9.54E-9)', 'GO:0099643:signal release from synapse (qval1.05E-8)', 'GO:2001257:regulation of cation channel activity (qval1.17E-8)', 'GO:1903305:regulation of regulated secretory pathway (qval1.22E-8)', 'GO:0060291:long-term synaptic potentiation (qval1.44E-8)', 'GO:0048489:synaptic vesicle transport (qval1.97E-8)', 'GO:0097480:establishment of synaptic vesicle localization (qval1.95E-8)', 'GO:0061001:regulation of dendritic spine morphogenesis (qval2.76E-8)', 'GO:0060078:regulation of postsynaptic membrane potential (qval2.78E-8)', 'GO:0051650:establishment of vesicle localization (qval3.44E-8)', 'GO:0044057:regulation of system process (qval4.42E-8)', 'GO:0060998:regulation of dendritic spine development (qval4.65E-8)', 'GO:0007626:locomotory behavior (qval5.79E-8)', 'GO:0006812:cation transport (qval7.04E-8)', 'GO:0006811:ion transport (qval7.65E-8)', 'GO:0030001:metal ion transport (qval8.21E-8)', 'GO:0032940:secretion by cell (qval1.05E-7)', 'GO:0016192:vesicle-mediated transport (qval1.3E-7)', 'GO:0017156:calcium ion regulated exocytosis (qval1.46E-7)', 'GO:0045956:positive regulation of calcium ion-dependent exocytosis (qval1.94E-7)', 'GO:2000463:positive regulation of excitatory postsynaptic potential (qval2.05E-7)', 'GO:0010469:regulation of signaling receptor activity (qval2.09E-7)', 'GO:0046928:regulation of neurotransmitter secretion (qval2.07E-7)', 'GO:0051130:positive regulation of cellular component organization (qval2.71E-7)', 'GO:0048172:regulation of short-term neuronal synaptic plasticity (qval2.71E-7)', 'GO:0098815:modulation of excitatory postsynaptic potential (qval2.72E-7)', 'GO:0140029:exocytic process (qval3.11E-7)', 'GO:0051640:organelle localization (qval3.11E-7)', 'GO:0098657:import into cell (qval4.12E-7)', 'GO:0050770:regulation of axonogenesis (qval4.23E-7)', 'GO:1902803:regulation of synaptic vesicle transport (qval4.7E-7)', 'GO:0006887:exocytosis (qval4.69E-7)', 'GO:0065009:regulation of molecular function (qval5E-7)', 'GO:0048169:regulation of long-term neuronal synaptic plasticity (qval5.09E-7)', 'GO:0051963:regulation of synapse assembly (qval7.07E-7)', 'GO:0046903:secretion (qval7.84E-7)', 'GO:0016043:cellular component organization (qval7.8E-7)', 'GO:0031175:neuron projection development (qval1.05E-6)', 'GO:0001505:regulation of neurotransmitter levels (qval1.06E-6)', 'GO:1903421:regulation of synaptic vesicle recycling (qval1.34E-6)', 'GO:1903530:regulation of secretion by cell (qval1.45E-6)', 'GO:0051588:regulation of neurotransmitter transport (qval1.63E-6)', 'GO:0008104:protein localization (qval2.23E-6)', 'GO:0070588:calcium ion transmembrane transport (qval2.29E-6)', 'GO:0032271:regulation of protein polymerization (qval2.47E-6)', 'GO:0023061:signal release (qval2.47E-6)', 'GO:0071840:cellular component organization or biogenesis (qval2.5E-6)', 'GO:0007215:glutamate receptor signaling pathway (qval2.52E-6)', 'GO:0060079:excitatory postsynaptic potential (qval2.5E-6)', 'GO:0045055:regulated exocytosis (qval2.66E-6)', 'GO:0001508:action potential (qval2.96E-6)', 'GO:1900242:regulation of synaptic vesicle endocytosis (qval3.13E-6)', 'GO:0015672:monovalent inorganic cation transport (qval3.33E-6)', 'GO:0044087:regulation of cellular component biogenesis (qval3.38E-6)', 'GO:0030100:regulation of endocytosis (qval3.72E-6)', 'GO:0051924:regulation of calcium ion transport (qval3.79E-6)', 'GO:0034613:cellular protein localization (qval3.98E-6)', 'GO:2000300:regulation of synaptic vesicle exocytosis (qval3.98E-6)', 'GO:0007409:axonogenesis (qval4.28E-6)', 'GO:0033036:macromolecule localization (qval4.5E-6)', 'GO:0006836:neurotransmitter transport (qval4.93E-6)', 'GO:0007416:synapse assembly (qval5.19E-6)', 'GO:0051050:positive regulation of transport (qval5.27E-6)', 'GO:0051656:establishment of organelle localization (qval5.59E-6)', 'GO:0070727:cellular macromolecule localization (qval6E-6)', 'GO:0006897:endocytosis (qval6.33E-6)', 'GO:2000171:negative regulation of dendrite development (qval6.32E-6)', 'GO:0055085:transmembrane transport (qval6.55E-6)', 'GO:0051239:regulation of multicellular organismal process (qval8.51E-6)', 'GO:0032386:regulation of intracellular transport (qval8.73E-6)', 'GO:0010770:positive regulation of cell morphogenesis involved in differentiation (qval9.11E-6)', 'GO:0051046:regulation of secretion (qval1.08E-5)', 'GO:1903539:protein localization to postsynaptic membrane (qval1.15E-5)', 'GO:0031345:negative regulation of cell projection organization (qval1.29E-5)', 'GO:0032989:cellular component morphogenesis (qval1.65E-5)', 'GO:1903169:regulation of calcium ion transmembrane transport (qval1.95E-5)', 'GO:2000310:regulation of NMDA receptor activity (qval2.05E-5)', 'GO:0009987:cellular process (qval2.13E-5)', 'GO:0016079:synaptic vesicle exocytosis (qval2.49E-5)', 'GO:0031644:regulation of neurological system process (qval2.66E-5)', 'GO:0006816:calcium ion transport (qval2.96E-5)', 'GO:0099150:regulation of postsynaptic specialization assembly (qval3.03E-5)', 'GO:0150052:regulation of postsynapse assembly (qval3.01E-5)', 'GO:0030833:regulation of actin filament polymerization (qval3.22E-5)', 'GO:0045595:regulation of cell differentiation (qval3.4E-5)', 'GO:0098962:regulation of postsynaptic neurotransmitter receptor activity (qval5.31E-5)', 'GO:0070838:divalent metal ion transport (qval5.64E-5)', 'GO:0050805:negative regulation of synaptic transmission (qval6.38E-5)', 'GO:0007269:neurotransmitter secretion (qval6.42E-5)', 'GO:0072511:divalent inorganic cation transport (qval6.79E-5)', 'GO:0099633:protein localization to postsynaptic specialization membrane (qval7.04E-5)', 'GO:0099645:neurotransmitter receptor localization to postsynaptic specialization membrane (qval7E-5)', 'GO:0046907:intracellular transport (qval7.49E-5)', 'GO:0008064:regulation of actin polymerization or depolymerization (qval7.97E-5)', 'GO:0010738:regulation of protein kinase A signaling (qval8.14E-5)']</t>
        </is>
      </c>
      <c r="V8" s="3">
        <f>hyperlink("https://spiral.technion.ac.il/results/MTAwMDAwMg==/7/GOResultsFUNCTION","link")</f>
        <v/>
      </c>
      <c r="W8" t="inlineStr">
        <is>
          <t>['GO:0005515:protein binding (qval3.31E-14)', 'GO:0022890:inorganic cation transmembrane transporter activity (qval1.79E-10)', 'GO:0035254:glutamate receptor binding (qval4.58E-10)', 'GO:0019904:protein domain specific binding (qval3.92E-10)', 'GO:0008324:cation transmembrane transporter activity (qval4.29E-10)', 'GO:0005516:calmodulin binding (qval5.8E-10)', 'GO:0015318:inorganic molecular entity transmembrane transporter activity (qval5.47E-10)', 'GO:0015075:ion transmembrane transporter activity (qval1.65E-9)', 'GO:0017075:syntaxin-1 binding (qval2.47E-9)', 'GO:0022839:ion gated channel activity (qval4.63E-9)', 'GO:0022836:gated channel activity (qval6E-9)', 'GO:0046873:metal ion transmembrane transporter activity (qval6.81E-9)', 'GO:0030165:PDZ domain binding (qval8.07E-9)', 'GO:0015077:monovalent inorganic cation transmembrane transporter activity (qval8.18E-9)', 'GO:0008092:cytoskeletal protein binding (qval8.45E-9)', 'GO:0000149:SNARE binding (qval1.65E-8)', 'GO:0022857:transmembrane transporter activity (qval1.31E-7)', 'GO:0005216:ion channel activity (qval1.62E-7)', 'GO:0019899:enzyme binding (qval2.77E-7)', 'GO:0022838:substrate-specific channel activity (qval3.64E-7)', 'GO:0022832:voltage-gated channel activity (qval4.51E-7)', 'GO:0005244:voltage-gated ion channel activity (qval4.31E-7)', 'GO:0022843:voltage-gated cation channel activity (qval6.39E-7)', 'GO:0005215:transporter activity (qval6.41E-7)', 'GO:0005261:cation channel activity (qval7.45E-7)', 'GO:0019905:syntaxin binding (qval1.15E-6)', 'GO:0022803:passive transmembrane transporter activity (qval2.22E-6)', 'GO:0015267:channel activity (qval2.14E-6)', 'GO:0004970:ionotropic glutamate receptor activity (qval3.04E-6)', 'GO:0098960:postsynaptic neurotransmitter receptor activity (qval1.19E-5)', 'GO:0008066:glutamate receptor activity (qval1.24E-5)', 'GO:0019900:kinase binding (qval1.24E-5)', 'GO:0019901:protein kinase binding (qval1.46E-5)', 'GO:0005488:binding (qval1.43E-5)', 'GO:0044325:ion channel binding (qval2.69E-5)', 'GO:0099529:neurotransmitter receptor activity involved in regulation of postsynaptic membrane potential (qval3.74E-5)', 'GO:0046961:proton-transporting ATPase activity, rotational mechanism (qval4.7E-5)', 'GO:0004683:calmodulin-dependent protein kinase activity (qval7.41E-5)', 'GO:0098918:structural constituent of synapse (qval9.12E-5)', 'GO:0043008:ATP-dependent protein binding (qval9.38E-5)', 'GO:0034236:protein kinase A catalytic subunit binding (qval9.16E-5)']</t>
        </is>
      </c>
      <c r="X8" s="3">
        <f>hyperlink("https://spiral.technion.ac.il/results/MTAwMDAwMg==/7/GOResultsCOMPONENT","link")</f>
        <v/>
      </c>
      <c r="Y8" t="inlineStr">
        <is>
          <t>['GO:0097458:neuron part (qval6.78E-91)', 'GO:0044456:synapse part (qval3.51E-90)', 'GO:0045202:synapse (qval4.38E-77)', 'GO:0098978:glutamatergic synapse (qval1.12E-59)', 'GO:0043005:neuron projection (qval8.03E-56)', 'GO:0042995:cell projection (qval1.31E-46)', 'GO:0120025:plasma membrane bounded cell projection (qval8.42E-44)', 'GO:0120038:plasma membrane bounded cell projection part (qval2.87E-41)', 'GO:0044463:cell projection part (qval2.55E-41)', 'GO:0099572:postsynaptic specialization (qval1.23E-35)', 'GO:0014069:postsynaptic density (qval6.24E-34)', 'GO:0097060:synaptic membrane (qval1.94E-31)', 'GO:0030425:dendrite (qval7.53E-31)', 'GO:0033267:axon part (qval3.04E-29)', 'GO:0016020:membrane (qval8.52E-29)', 'GO:0098793:presynapse (qval8.35E-28)', 'GO:0030054:cell junction (qval8.18E-28)', 'GO:0044297:cell body (qval1.96E-26)', 'GO:0043025:neuronal cell body (qval3.12E-25)', 'GO:0098794:postsynapse (qval3.14E-24)', 'GO:0099240:intrinsic component of synaptic membrane (qval3.53E-23)', 'GO:0005886:plasma membrane (qval6.08E-23)', 'GO:0034703:cation channel complex (qval1.35E-22)', 'GO:0099699:integral component of synaptic membrane (qval3.1E-22)', 'GO:0070382:exocytic vesicle (qval1.01E-21)', 'GO:0008021:synaptic vesicle (qval7.71E-21)', 'GO:1902495:transmembrane transporter complex (qval1.5E-20)', 'GO:0098936:intrinsic component of postsynaptic membrane (qval1.52E-20)', 'GO:0034702:ion channel complex (qval2.29E-20)', 'GO:1990351:transporter complex (qval3.96E-20)', 'GO:0099055:integral component of postsynaptic membrane (qval3.17E-19)', 'GO:0044309:neuron spine (qval1.52E-18)', 'GO:0099501:exocytic vesicle membrane (qval3.33E-18)', 'GO:0030672:synaptic vesicle membrane (qval3.23E-18)', 'GO:0030133:transport vesicle (qval3.84E-18)', 'GO:0045211:postsynaptic membrane (qval5.67E-18)', 'GO:0030658:transport vesicle membrane (qval9.65E-18)', 'GO:0044425:membrane part (qval1.43E-17)', 'GO:0043198:dendritic shaft (qval2.45E-17)', 'GO:0030424:axon (qval5.2E-17)', 'GO:0043197:dendritic spine (qval5.53E-17)', 'GO:0098590:plasma membrane region (qval3.4E-16)', 'GO:0098948:intrinsic component of postsynaptic specialization membrane (qval1.2E-15)', 'GO:0098685:Schaffer collateral - CA1 synapse (qval2.17E-15)', 'GO:0044459:plasma membrane part (qval3.8E-15)', 'GO:0099060:integral component of postsynaptic specialization membrane (qval9.16E-15)', 'GO:0060076:excitatory synapse (qval1.31E-13)', 'GO:0099146:intrinsic component of postsynaptic density membrane (qval3.64E-13)', 'GO:0099503:secretory vesicle (qval1.61E-12)', 'GO:0099061:integral component of postsynaptic density membrane (qval2.8E-12)', 'GO:0098878:neurotransmitter receptor complex (qval4.11E-12)', 'GO:0008328:ionotropic glutamate receptor complex (qval4.48E-12)', 'GO:0044306:neuron projection terminus (qval4.94E-12)', 'GO:0098984:neuron to neuron synapse (qval8.19E-12)', 'GO:0098796:membrane protein complex (qval1.16E-11)', 'GO:0098797:plasma membrane protein complex (qval1.96E-11)', 'GO:0043195:terminal bouton (qval3.83E-11)', 'GO:0098889:intrinsic component of presynaptic membrane (qval7.74E-11)', 'GO:0030426:growth cone (qval1.1E-10)', 'GO:0043209:myelin sheath (qval1.08E-10)', 'GO:0044433:cytoplasmic vesicle part (qval1.12E-10)', 'GO:0099056:integral component of presynaptic membrane (qval1.28E-10)', 'GO:0030427:site of polarized growth (qval2.91E-10)', 'GO:0098563:intrinsic component of synaptic vesicle membrane (qval3.31E-10)', 'GO:0031410:cytoplasmic vesicle (qval8.89E-10)', 'GO:0044464:cell part (qval8.88E-10)', 'GO:0097708:intracellular vesicle (qval1.15E-9)', 'GO:0120111:neuron projection cytoplasm (qval3.4E-9)', 'GO:0034705:potassium channel complex (qval5.2E-9)', 'GO:0031982:vesicle (qval1.27E-8)', 'GO:0044444:cytoplasmic part (qval1.34E-8)', 'GO:0042734:presynaptic membrane (qval2.1E-8)', 'GO:0030659:cytoplasmic vesicle membrane (qval2.44E-8)', 'GO:0032838:plasma membrane bounded cell projection cytoplasm (qval3.88E-8)', 'GO:0008076:voltage-gated potassium channel complex (qval4.67E-8)', 'GO:0043679:axon terminus (qval6.85E-8)', 'GO:0043204:perikaryon (qval7.94E-8)', 'GO:0030285:integral component of synaptic vesicle membrane (qval1.02E-7)', 'GO:0032279:asymmetric synapse (qval1.55E-7)', 'GO:0098982:GABA-ergic synapse (qval2.37E-7)', 'GO:0031224:intrinsic component of membrane (qval2.43E-7)', 'GO:0098839:postsynaptic density membrane (qval2.68E-7)', 'GO:0099634:postsynaptic specialization membrane (qval6.57E-7)', 'GO:0012506:vesicle membrane (qval6.51E-7)', 'GO:0031256:leading edge membrane (qval2.67E-6)', 'GO:0032839:dendrite cytoplasm (qval3.14E-6)', 'GO:0016021:integral component of membrane (qval6.79E-6)', 'GO:0005737:cytoplasm (qval6.81E-6)', 'GO:0032281:AMPA glutamate receptor complex (qval7.54E-6)', 'GO:0031300:intrinsic component of organelle membrane (qval7.51E-6)', 'GO:0099522:region of cytosol (qval8.42E-6)', 'GO:0098588:bounding membrane of organelle (qval1.27E-5)', 'GO:0043194:axon initial segment (qval1.27E-5)', 'GO:0032589:neuron projection membrane (qval1.68E-5)', 'GO:0031226:intrinsic component of plasma membrane (qval1.94E-5)']</t>
        </is>
      </c>
    </row>
    <row r="9">
      <c r="A9" s="1" t="n">
        <v>8</v>
      </c>
      <c r="B9" t="n">
        <v>20948</v>
      </c>
      <c r="C9" t="n">
        <v>3212</v>
      </c>
      <c r="D9" t="n">
        <v>76</v>
      </c>
      <c r="E9" t="n">
        <v>280</v>
      </c>
      <c r="F9" t="n">
        <v>2038</v>
      </c>
      <c r="G9" t="n">
        <v>41</v>
      </c>
      <c r="H9" t="n">
        <v>5700</v>
      </c>
      <c r="I9" t="n">
        <v>156</v>
      </c>
      <c r="J9" s="2" t="n">
        <v>-1688.860485485216</v>
      </c>
      <c r="K9" t="n">
        <v>0.4049131204449682</v>
      </c>
      <c r="L9" t="inlineStr">
        <is>
          <t>Actr1b,Lonrf2,Gls,Unc80,Tuba4a,Slc4a3,Stk25,Tsen15,Mrps14,Kifap3,Nme7,Atp1b1,Susd4,Grin1,Sptan1,Dnm1,St6galnac6,Stxbp1,Ndufa8,Mbd5,Slc4a10,Slc25a12,C1qtnf4,Syt13,Nop10,Scg5,Disp2,Ckmt1,Cds2,Tmx4,Snap25,Napb,Snph,Map1lc3a,Snhg11,Gdap1l1,Tomm34,Slc12a5,Gnas,Arfgap1,Eef1a2,Stmn3,Dnajc5,Stmn2,Ndufb5,Ndufc1,Nbea,Map9,Adar,Mllt11,Slc6a17,H2afz,Rab2a,Fam92a,Ndufb6,Dnaja1,Dctn3,Gabbr2,Alg2,Ugcg,Trim32,Brinp1,Dnajc6,Ssbp3,Rnf11,Fabp3,Atpif1,Dnajc16,Clstn1,Pclo,Srpk2,Rheb,Mapre3,Ywhah,Gm1673,Grsf1,Mapk10,Sez6l,1500011B03Rik,Rnft2,Fam216a,Bri3bp,Ran,Mdh2,Ywhag,Dync1i1,Asns,Ndufa4,Wasl,Mtpn,Tcaf1,Cycs,Lancl2,Aak1,Copg1,Chchd6,Atp6v1e1,Necap1,Clstn3,Grcc10,Eno2,Tpi1,Cops7a,Meis3,Sae1,Ap2s1,Atp1a3,Gsk3a,Sptbn4,Eid2,Gramd1a,Gpi1,Lrp3,Ccne1,Cpt1c,Snrpn,Pgm2l1,Ppme1,Rab6a,Arhgef17,Aldoa,Cend1,Smim18,Atp6v1b2,Tmem59l,Rab3a,Abhd8,Ndrg4,Ripor1,Tcf25,Ubl5,Opcml,Ddx25,Thy1,Elmod1,Dmxl2,Idh3a,Scamp5,Mpi,Stoml1,Nptn,Bbs4,Parp6,Myo5a,Lysmd2,Cox7a2,Snap91,Armc8,Nckipsd,Lrp11,Ncoa7,Tspyl1,Tspyl4,Serinc1,Psap,Ppa1,Gnaz,Mif,Gm47163,Atp5d,Atcay,Pip5k1c,Arl1,Slc25a3,Ube2n,Ppp3r1,Rab1a,Mdh1,Gabrg2,Cyfip2,Vdac1,Rnf187,Arf1,Snap47,Rai1,Ttc19,Ubb,Map2k4,Rnf227,Dlg4,Ap2b1,Tspoap1,Nme1,Atp5g1,Atp6v0a1,Nsf,Actg1,Wdr35,Nrcam,Akap6,Sec23a,Trappc6b,Lrfn5,Fkbp3,Klhdc2,Timm9,Rtn1,Atp6v1d,Arel1,Calm1,Ttc7b,Ddx24,Meg3,Klc1,Pfkp,Vps41,Amph,Spin1,Sncb,Uqcrb,Ube2ql1,Rab3c,Ppp3cb,Zswim8,Nisch,Tsc22d1,Mycbp2,Nalcn,Ywhaz,Oxr1,Grina,Kifc2,Rbfox2,Pdxp,Syngr1,Sult4a1,Atxn10,Mapk8ip2,Scn8a,Dnm1l,Pi4ka,Ap2m1,Polr2h,Eif4a2,Cep19,Gsk3b,Dzip3,Cbr1,Ttc3,Ppp2r1a,Atp6v0c,Caskin1,Atp6v1g2,Gabbr1,Pja2,Ndufv2,Myl12b,Calm2,B4galt6,Syt4,Matr3,Rnf14,Ndfip1,Ap3s1,Napg,Otub1,Gng3,Smarca2,Pgam1,Got1,Sfxn3,Atp5md,Syp,Pim2,Tspan7,Atp6ap2,Araf,Syn1,Slc9a6,Maged1,Pgk1,Gprasp1,Bex2,Bex3,Tceal3,Zcchc18,Prps1,Ubqln2,Pdha1,Reps2</t>
        </is>
      </c>
      <c r="M9" t="inlineStr">
        <is>
          <t>[(0, 15), (0, 32), (0, 36), (0, 38), (0, 42), (0, 45), (0, 49), (0, 58), (0, 65), (0, 69), (0, 71), (0, 72), (0, 73), (0, 74), (5, 45), (5, 65), (5, 74), (8, 45), (8, 65), (9, 1), (9, 12), (9, 15), (9, 26), (9, 32), (9, 36), (9, 38), (9, 41), (9, 42), (9, 45), (9, 49), (9, 50), (9, 52), (9, 54), (9, 58), (9, 65), (9, 69), (9, 70), (9, 71), (9, 72), (9, 73), (9, 74), (19, 15), (19, 36), (19, 38), (19, 42), (19, 45), (19, 49), (19, 58), (19, 65), (19, 71), (19, 72), (19, 74), (28, 36), (28, 42), (28, 45), (28, 65), (28, 74), (30, 15), (30, 23), (30, 36), (30, 38), (30, 42), (30, 45), (30, 49), (30, 58), (30, 65), (30, 69), (30, 70), (30, 71), (30, 72), (30, 73), (30, 74), (31, 65), (47, 1), (47, 12), (47, 15), (47, 23), (47, 24), (47, 26), (47, 32), (47, 36), (47, 38), (47, 41), (47, 42), (47, 45), (47, 49), (47, 50), (47, 52), (47, 54), (47, 58), (47, 62), (47, 65), (47, 66), (47, 68), (47, 69), (47, 70), (47, 71), (47, 72), (47, 73), (47, 74), (53, 45), (53, 65), (53, 74), (55, 15), (55, 36), (55, 42), (55, 45), (55, 65), (55, 74), (60, 12), (60, 15), (60, 23), (60, 32), (60, 36), (60, 38), (60, 42), (60, 45), (60, 49), (60, 58), (60, 65), (60, 69), (60, 70), (60, 71), (60, 72), (60, 73), (60, 74), (63, 1), (63, 12), (63, 15), (63, 23), (63, 26), (63, 32), (63, 36), (63, 38), (63, 41), (63, 42), (63, 45), (63, 49), (63, 50), (63, 52), (63, 54), (63, 58), (63, 62), (63, 65), (63, 69), (63, 70), (63, 71), (63, 72), (63, 73), (63, 74), (75, 15), (75, 36), (75, 42), (75, 45), (75, 65), (75, 74)]</t>
        </is>
      </c>
      <c r="N9" t="n">
        <v>2644</v>
      </c>
      <c r="O9" t="n">
        <v>1</v>
      </c>
      <c r="P9" t="n">
        <v>0.95</v>
      </c>
      <c r="Q9" t="n">
        <v>3</v>
      </c>
      <c r="R9" t="n">
        <v>10000</v>
      </c>
      <c r="S9" t="inlineStr">
        <is>
          <t>17/12/2022, 22:12:27</t>
        </is>
      </c>
      <c r="T9" s="3">
        <f>hyperlink("https://spiral.technion.ac.il/results/MTAwMDAwMg==/8/GOResultsPROCESS","link")</f>
        <v/>
      </c>
      <c r="U9" t="inlineStr">
        <is>
          <t>['GO:0099003:vesicle-mediated transport in synapse (qval1.88E-8)', 'GO:0006810:transport (qval2.75E-8)', 'GO:0051234:establishment of localization (qval5.41E-8)', 'GO:0051649:establishment of localization in cell (qval6.65E-8)', 'GO:0051179:localization (qval1.29E-7)', 'GO:0051641:cellular localization (qval4.88E-7)', 'GO:0016192:vesicle-mediated transport (qval4.7E-7)', 'GO:0046907:intracellular transport (qval9.12E-7)', 'GO:0009206:purine ribonucleoside triphosphate biosynthetic process (qval4.91E-6)', 'GO:0006886:intracellular protein transport (qval5.06E-6)', 'GO:0009145:purine nucleoside triphosphate biosynthetic process (qval4.7E-6)', 'GO:0009205:purine ribonucleoside triphosphate metabolic process (qval4.64E-6)', 'GO:0009201:ribonucleoside triphosphate biosynthetic process (qval5.41E-6)', 'GO:0009199:ribonucleoside triphosphate metabolic process (qval5.45E-6)', 'GO:0009144:purine nucleoside triphosphate metabolic process (qval6.91E-6)', 'GO:0006165:nucleoside diphosphate phosphorylation (qval1.12E-5)', 'GO:0006091:generation of precursor metabolites and energy (qval1.28E-5)', 'GO:0098693:regulation of synaptic vesicle cycle (qval1.26E-5)', 'GO:0061024:membrane organization (qval1.26E-5)', 'GO:0046939:nucleotide phosphorylation (qval1.57E-5)', 'GO:0009142:nucleoside triphosphate biosynthetic process (qval1.56E-5)', 'GO:0009141:nucleoside triphosphate metabolic process (qval1.95E-5)', 'GO:0072524:pyridine-containing compound metabolic process (qval2.07E-5)', 'GO:0008104:protein localization (qval2.96E-5)', 'GO:1900242:regulation of synaptic vesicle endocytosis (qval3.39E-5)', 'GO:0140238:presynaptic endocytosis (qval3.31E-5)', 'GO:0048488:synaptic vesicle endocytosis (qval3.19E-5)', 'GO:0033036:macromolecule localization (qval3.88E-5)', 'GO:0009152:purine ribonucleotide biosynthetic process (qval4.79E-5)', 'GO:0006754:ATP biosynthetic process (qval4.64E-5)', 'GO:0046496:nicotinamide nucleotide metabolic process (qval6.2E-5)', 'GO:0009127:purine nucleoside monophosphate biosynthetic process (qval6.97E-5)', 'GO:0009168:purine ribonucleoside monophosphate biosynthetic process (qval6.76E-5)', 'GO:0099537:trans-synaptic signaling (qval6.96E-5)', 'GO:0019362:pyridine nucleotide metabolic process (qval6.79E-5)', 'GO:0006096:glycolytic process (qval7.56E-5)', 'GO:0015031:protein transport (qval7.84E-5)', 'GO:0046034:ATP metabolic process (qval7.7E-5)', 'GO:0009260:ribonucleotide biosynthetic process (qval7.65E-5)', 'GO:0099536:synaptic signaling (qval7.95E-5)', 'GO:0065008:regulation of biological quality (qval7.86E-5)', 'GO:0060627:regulation of vesicle-mediated transport (qval7.7E-5)', 'GO:0006164:purine nucleotide biosynthetic process (qval7.52E-5)', 'GO:0006757:ATP generation from ADP (qval7.63E-5)', 'GO:0009156:ribonucleoside monophosphate biosynthetic process (qval7.96E-5)', 'GO:0098916:anterograde trans-synaptic signaling (qval8.4E-5)', 'GO:0007268:chemical synaptic transmission (qval8.22E-5)', 'GO:0009132:nucleoside diphosphate metabolic process (qval8.97E-5)', 'GO:0016043:cellular component organization (qval8.95E-5)', 'GO:0046390:ribose phosphate biosynthetic process (qval9.63E-5)', 'GO:0042866:pyruvate biosynthetic process (qval9.82E-5)', 'GO:0072522:purine-containing compound biosynthetic process (qval1E-4)', 'GO:0009124:nucleoside monophosphate biosynthetic process (qval1.06E-4)', 'GO:0071840:cellular component organization or biogenesis (qval1.07E-4)', 'GO:0015833:peptide transport (qval1.08E-4)', 'GO:0030100:regulation of endocytosis (qval1.07E-4)', 'GO:0048172:regulation of short-term neuronal synaptic plasticity (qval1.08E-4)', 'GO:0032940:secretion by cell (qval1.28E-4)', 'GO:0009126:purine nucleoside monophosphate metabolic process (qval1.26E-4)', 'GO:0009167:purine ribonucleoside monophosphate metabolic process (qval1.24E-4)', 'GO:0048259:regulation of receptor-mediated endocytosis (qval1.27E-4)', 'GO:1902600:proton transmembrane transport (qval1.25E-4)', 'GO:0006090:pyruvate metabolic process (qval1.23E-4)', 'GO:1903421:regulation of synaptic vesicle recycling (qval1.27E-4)', 'GO:0099072:regulation of postsynaptic membrane neurotransmitter receptor levels (qval1.38E-4)', 'GO:0045184:establishment of protein localization (qval1.37E-4)', 'GO:0006733:oxidoreduction coenzyme metabolic process (qval1.52E-4)', 'GO:0042886:amide transport (qval1.51E-4)', 'GO:0009165:nucleotide biosynthetic process (qval1.75E-4)']</t>
        </is>
      </c>
      <c r="V9" s="3">
        <f>hyperlink("https://spiral.technion.ac.il/results/MTAwMDAwMg==/8/GOResultsFUNCTION","link")</f>
        <v/>
      </c>
      <c r="W9" t="inlineStr">
        <is>
          <t>['GO:0005515:protein binding (qval4E-5)', 'GO:0000149:SNARE binding (qval1.32E-4)', 'GO:0019905:syntaxin binding (qval8.95E-5)', 'GO:0017075:syntaxin-1 binding (qval2.14E-4)', 'GO:0016462:pyrophosphatase activity (qval1.84E-4)', 'GO:0016817:hydrolase activity, acting on acid anhydrides (qval1.62E-4)', 'GO:0016818:hydrolase activity, acting on acid anhydrides, in phosphorus-containing anhydrides (qval1.39E-4)', 'GO:0008092:cytoskeletal protein binding (qval1.94E-4)', 'GO:0019899:enzyme binding (qval2.15E-4)', 'GO:0017111:nucleoside-triphosphatase activity (qval2.18E-4)']</t>
        </is>
      </c>
      <c r="X9" s="3">
        <f>hyperlink("https://spiral.technion.ac.il/results/MTAwMDAwMg==/8/GOResultsCOMPONENT","link")</f>
        <v/>
      </c>
      <c r="Y9" t="inlineStr">
        <is>
          <t>['GO:0043209:myelin sheath (qval1.55E-22)', 'GO:0097458:neuron part (qval6.92E-22)', 'GO:0044456:synapse part (qval3.41E-18)', 'GO:0045202:synapse (qval5.94E-16)', 'GO:0044444:cytoplasmic part (qval5.54E-13)', 'GO:0031090:organelle membrane (qval1.35E-12)', 'GO:0070382:exocytic vesicle (qval4.91E-11)', 'GO:0030133:transport vesicle (qval9.33E-11)', 'GO:0098978:glutamatergic synapse (qval2.89E-10)', 'GO:0043005:neuron projection (qval5.54E-10)', 'GO:0008021:synaptic vesicle (qval1.24E-9)', 'GO:0120025:plasma membrane bounded cell projection (qval1.98E-9)', 'GO:0098796:membrane protein complex (qval5E-9)', 'GO:0033267:axon part (qval5.19E-9)', 'GO:0042995:cell projection (qval8.05E-9)', 'GO:0120038:plasma membrane bounded cell projection part (qval9.99E-9)', 'GO:0044463:cell projection part (qval9.4E-9)', 'GO:0098793:presynapse (qval1.69E-8)', 'GO:0044424:intracellular part (qval2.39E-8)', 'GO:0031966:mitochondrial membrane (qval8.65E-8)', 'GO:0016020:membrane (qval2.71E-7)', 'GO:0099503:secretory vesicle (qval3.17E-7)', 'GO:0044433:cytoplasmic vesicle part (qval4.72E-7)', 'GO:0098563:intrinsic component of synaptic vesicle membrane (qval4.89E-7)', 'GO:0030424:axon (qval9.05E-7)', 'GO:0044422:organelle part (qval9.58E-7)', 'GO:0098588:bounding membrane of organelle (qval2.12E-6)', 'GO:0044297:cell body (qval2.83E-6)', 'GO:0044429:mitochondrial part (qval3.84E-6)', 'GO:0031982:vesicle (qval3.94E-6)', 'GO:0014069:postsynaptic density (qval4.06E-6)', 'GO:0043025:neuronal cell body (qval4.13E-6)', 'GO:0099572:postsynaptic specialization (qval5.23E-6)', 'GO:0070469:respiratory chain (qval9.53E-6)', 'GO:0031410:cytoplasmic vesicle (qval9.62E-6)', 'GO:0097708:intracellular vesicle (qval1.05E-5)', 'GO:0044464:cell part (qval1.12E-5)', 'GO:0005737:cytoplasm (qval1.23E-5)', 'GO:0044446:intracellular organelle part (qval1.37E-5)', 'GO:0043226:organelle (qval2.6E-5)', 'GO:0044306:neuron projection terminus (qval2.7E-5)', 'GO:0016469:proton-transporting two-sector ATPase complex (qval3.08E-5)', 'GO:0005739:mitochondrion (qval4.04E-5)']</t>
        </is>
      </c>
    </row>
    <row r="10">
      <c r="A10" s="1" t="n">
        <v>9</v>
      </c>
      <c r="B10" t="n">
        <v>20948</v>
      </c>
      <c r="C10" t="n">
        <v>3212</v>
      </c>
      <c r="D10" t="n">
        <v>76</v>
      </c>
      <c r="E10" t="n">
        <v>1113</v>
      </c>
      <c r="F10" t="n">
        <v>1588</v>
      </c>
      <c r="G10" t="n">
        <v>34</v>
      </c>
      <c r="H10" t="n">
        <v>5700</v>
      </c>
      <c r="I10" t="n">
        <v>121</v>
      </c>
      <c r="J10" s="2" t="n">
        <v>-6153.75657735262</v>
      </c>
      <c r="K10" t="n">
        <v>0.424313971999783</v>
      </c>
      <c r="L10" t="inlineStr">
        <is>
          <t>Atp6v1h,Tmem70,Ogfrl1,Smap1,Fam168b,Cnnm4,Cox5b,Actr1b,Inpp4a,Mgat4a,Lonrf2,Mrps9,Bivm,Gm28151,Gls,Hspe1,Sumo1,Raph1,Ndufs1,Unc80,Lancl1,Retreg2,Tuba4a,Speg,Chpf,Tmem198,Inha,Slc4a3,Nyap2,Mff,Ndufa10,Ppp1r7,Stk25,Insig2,Rab3gap1,Mfsd4a,Timm17a,Tmem9,Camsap2,Glrx2,Tsen15,Nmnat2,Cacna1e,Xpr1,Acbd6,Mrps14,Vamp4,Kifap3,Nme7,Atp1b1,Tiprl,Ufc1,Copa,Cadm3,Rgs7,Fh1,Adss,Hnrnpu,Parp1,Mia3,Plxna2,A330023F24Rik,Nmt2,Celf2,Atp5c1,Fbh1,Gpr158,Cacna1b,Zmynd19,Mrpl41,Rnf208,Grin1,Npdc1,Edf1,Pmpca,Sec16a,Dipk1b,Rexo4,Brd3os,Odf2,Sptan1,Zer1,Miga2,Usp20,Prrc2b,Swi5,Dnm1,1110008P14Rik,Cdk9,Stxbp1,Rabepk,Psmd5,Ndufa8,Rc3h2,Rabgap1,Strbp,Arpc5l,Scai,Orc4,Mbd5,Kif5c,Rbm43,Psmd14,Slc4a10,Scn2a,Cers6,Bbs5,Klhl23,Ubr3,Slc25a12,Atp5g3,Hnrnpa3,Tmx2,C1qtnf4,Ndufs3,Celf1,Madd,Ambra1,Cry2,Syt13,Gm13889,Trim44,D430041D05Rik,Lpcat4,Nop10,Emc4,Scg5,Disp2,Mapkbp1,Trp53bp1,Ckmt1,Stard7,Sirpa,Mrps26,Itpa,Pank2,Slc23a2,Cds2,Chgb,Tmx4,Snap25,Tasp1,Ndufaf5,Flrt3,Naa20,Napb,Tm9sf4,Kif3b,Map1lc3a,Ggt7,Dlgap4,Rab5if,Ndrg3,Src,Blcap,Snhg11,Plcg1,Gdap1l1,Ywhab,Slc12a5,Cse1l,Ube2v1,Pard6b,Adnp,Pfdn4,Gnas,Nelfcd,Gm27032,Arfgap1,Eef1a2,Stmn3,Dnajc5,Pcmtd2,Pkia,Stmn2,Snx16,Pde7a,Nceh1,Slc7a14,Ndufb5,Bbs7,Noct,Ndufc1,Rfxap,Dclk1,Nbea,Dhx36,Gfm1,Gria2,Map9,Fbxw7,Mef2d,Dap3,Rusc1,Fam189b,Adar,Chrnb2,Atp8b2,Ubap2l,Pogz,Pip5k1a,Mllt11,Ensa,Ankrd34a,Prkab2,Zfp697,Phtf1,Kcnd3,Atp5f1,Slc6a17,Strip1,Atxn7l2,Celsr2,Wdr47,Rtca,Ap1ar,Sec24b,Ppp3ca,H2afz,Lamtor3,Ssx2ip,Fubp1,Usp33,Negr1,Zranb2,Sdcbp,Rab2a,Tmem67,Tmem64,Ndufaf4,Mdn1,Rragd,Ndufb6,Dnaja1,Nfx1,Nol6,Dctn3,Ccl27a,Creb3,Gba2,Clta,Gabbr2,Alg2,Elp1,Frrs1l,Ugcg,Trim32,Brinp1,Sh3gl2,Klhl9,Hook1,Ak4,Dnajc6,Sgip1,Dab1,Ssbp3,Lrrc42,Lrp8,Rnf11,Mast2,Eri3,Atp6v0b,Smap2,Yrdc,Smim12,Pef1,Fabp3,Atpif1,Slc9a1,Gale,Kdm1a,Rap1gap,Sdhb,Dnajc16,Vps13d,Mfn2,Ube4b,Clstn1,Camta1,Acap3,Adam22,Pclo,Fam185a,Srpk2,Agap3,Rheb,Prkag2,Dpp6,Lmbr1,Ube3c,Dnajb6,Mapre3,Fndc4,Gpn1,Ywhah,Maea,Nsd2,Gm1673,Htt,Lrpap1,Crmp1,Kcnip4,Anapc4,Ociad1,Grsf1,G3bp2,Sept11,Cops4,Mapk10,Ephx4,Dgkq,Galnt9,Ddx51,Asphd2,Sez6l,Grk3,Svop,1500011B03Rik,2210016L21Rik,Sppl3,Cabp1,Pop5,Srrm4,Pebp1,Ksr2,Nos1,Tesc,Rnft2,Dtx1,Hectd4,Vps29,Fam216a,Atp2a2,Bcl7a,Ccdc92,Bri3bp,Ran,Mrps17,Chchd2,Crcp,Caln1,Galnt17,Auts2,Dnajc30,Mdh2,Srrm3,Ywhag,Polr2j,Actl6b,Zkscan1,Map11,Sun1,Tnrc18,Rsph10b,Lmtk2,Trrap,Atp5j2,Brca2,Casd1,Dync1i1,Glcci1,Ndufa4,Wasl,Arf5,Lrrc4,Impdh1,Atp6v1f,Klhdc10,Mtpn,Tcaf1,Atp6v0e2,Cycs,Snx10,Ppm1k,Lancl2,Herc3,Serbp1,St3gal5,Sema4f,Htra2,Dctn1,Fbxo41,Aak1,Copg1,Plxna1,Chchd6,Chl1,Lhfpl4,Creld1,Prrt3,Syn2,Efcab12,Rasgef1a,Atp6v1e1,Slc2a3,Necap1,Clstn3,Grcc10,Eno2,Tpi1,Gpr162,Ptms,Mlf2,Cops7a,Pianp,Gapdh,Prmt8,Borcs5,Fam234b,Wbp11,Plekha5,Etnk1,Gm15706,Prkcg,Prpf31,Leng8,Ube2s,Peg3,Zscan18,Ube2m,Slc8a2,Meis3,Ap2s1,Fkrp,Pnmal2,Ppp5c,Tomm40,Irgq,Gsk3a,Numbl,Sptbn4,Ttc9b,Eid2,Supt5,Med29,Spred3,Psmd8,Sbsn,Gramd1a,Uba2,Gpi1,Lrp3,Dpy19l3,Clec11a,Syt3,Ptov1,Cpt1c,Slc17a7,Snrnp70,Ldha,Herc2,Gabrb3,Snrpn,A230057D06Rik,Ndn,Tm2d3,Lysmd4,Mef2a,Sv2b,Ntrk3,Ngrn,Ap3b2,Dlg2,Ndufc2,Pgm2l1,Ppme1,Rab6a,Arhgef17,Atg16l2,Arfip2,Tub,Ric3,Ipo7,Usp47,Mical2,Btbd10,Psma1,1110004F10Rik,Uqcrc2,9030407P20Rik,Ndufab1,Prkcb,Spns1,Coro1a,Ypel3,Aldoa,Ino80e,Asphd1,Cdipt,Stx1b,Ate1,Tacc2,Uros,B4galnt4,Cend1,Slc25a22,Ap2a2,Camsap3,Arhgef7,Tubgcp3,Dcun1d2,Vdac3,Ap3m2,Bag4,Smim18,Micu3,Cnot7,Slc25a4,Trappc11,Gpm6a,Sap30,Psd3,Atp6v1b2,Pbx4,Klhl26,Tmem59l,Fkbp8,Ssbp4,Rab3a,Pik3r2,Ano8,Unc13a,Fcho1,Ap1m1,Eps15l1,Cherp,Tmem38a,Large1,Zfp827,Tbc1d9,Scoc,Dnajb1,Adgrl1,Prkaca,Rfx1,Dand5,Calr,Mast1,Prdx2,Asna1,Dnaja2,N4bp1,Gnao1,C78859,Coq9,Polr2c,Csnk2a2,Ndrg4,Got2,Tk2,Nae1,Slc9a5,Atp6v0d1,Ripor1,Carmil2,Prmt7,Mthfsd,Aprt,Trappc2l,Tcf25,2810455O05Rik,Ccsap,Acta1,Ttc13,Tsnax,Pcnx2,Tomm20,Dcun1d5,Ubl5,Mrpl4,Cdkn2d,Plppr2,Vps26b,Ddx25,Hspa8,Kmt2a,Atp5l,Timm8b,Dlat,Arhgap20,Elmod1,Dmxl2,Idh3a,Commd4,Scamp5,Cox5a,Mpi,Cyp11a1,Stoml1,Nptn,Bbs4,Parp6,Pkm,Coro2b,Fem1b,Hacd3,Oaz2,Herc1,Vps13c,Polr2m,Myo5a,Gnb5,Lysmd2,Cox7a2,Irak1bp1,Hmgn3,Snap91,Zfp949,Rasgrf1,Trpc1,Armc8,Wdr82,Nprl2,Ip6k1,Bsn,Ndufaf3,Dalrd3,Nckipsd,Celsr3,Tma7,Dhx30,Dync1li1,Gpd1l,Azi2,Wdr48,Eif1b,Nktr,Ipcef1,Lrp11,Arfgef3,Bclaf1,Ncoa7,Tspyl1,Tspyl4,Hdac2,Grik2,Serinc1,Psap,Ppa1,Fam241b,Hk1,Ddx50,Gnaz,Snrpd3,Mif,Pcbp3,Sumo3,Gatd3a,Rrp1,Gm47163,Rnf126,Atp5d,Reep6,Uqcr11,Btbd2,Ap3d1,Oaz1,Lsm7,Atcay,Zfr2,Pip5k1c,Dohh,Nfyb,Arl1,Uhrf1bp1l,Slc25a3,Cdk17,Plxnc1,Ube2n,Slc6a15,Ppfia2,Lin7a,Kcnmb4,B4galnt1,Dtx3,Atp5b,Rnf41,Ap1b1,Ewsr1,Camk2b,Ppp3r1,Rab1a,Lgalsl,Mdh1,Mat2b,Gabrg2,Gabra1,Rnf145,Clint1,Cyfip2,Hnrnph1,Rmnd5b,Ube2b,Ppp2ca,Vdac1,Uqcrq,Rnf187,Arf1,Snap47,Rai1,B9d1,A530017D24Rik,Ttc19,Ubb,Arhgap44,Map2k4,Vamp2,Aloxe3,Rnf227,Senp3,Nlgn2,Eif5a,Dlg4,Rnasek,Slc25a11,Camkk1,Rap1gap2,Rtn4rl1,Blmh,Sez6,Phf12,Flot2,Wsb1,Cdk5r1,Ap2b1,Cltc,Tspoap1,Dgke,Cox11,Nme1,Luc7l3,Mrpl27,Ube2z,Atp5g1,Mrpl45,Pip4k2b,B230217C12Rik,Psmd3,Atp6v0a1,Coa3,Becn1,Rundc1,Atxn7l3,Ubtf,Rundc3a,Adam11,Eftud2,Nmt1,Fmnl1,Nsf,Ddx42,Nol11,Psmd12,Nt5c,Sumo2,Mrps7,Grb2,Wbp2,Fbf1,Acox1,Ube2o,Rbfox3,Cbx4,Gaa,Nptx1,Baiap2,Mrpl12,Csnk1d,Foxk2,Dtnb,Efr3b,Ncoa1,Wdr35,Vsnl1,Kidins220,Myt1l,Dld,Ahr,Bzw2,Nrcam,Akap6,Ralgapa1,Sec23a,Trappc6b,Pnn,Fkbp3,Klhdc2,Trim9,Actr10,Timm9,Rtn1,Rab15,Atp6v1d,Exd2,Arel1,Ylpm1,Irf2bpl,Tmed8,Ahsa1,Eml5,Calm1,Ttc7b,Gpr68,Cpsf2,Unc79,Ddx24,Papola,Evl,Meg3,Rian,Mirg,2810029C07Rik,Bag5,Klc1,Cep170b,Pfkp,Zmynd11,Ryr2,Tbce,Vps41,Amph,Epdr1,Prpf4b,Pak1ip1,Smim13,Fam8a1,Wnk2,Spin1,Cplx2,Gprin1,Sncb,Prelid1,Grk6,Pdlim7,Ddx46,Klhl3,Hnrnpa0,Hnrnpk,Uqcrb,Ube2ql1,Med10,Ice1,Mctp1,Scamp1,Map1b,Kif2a,Rab3c,Arl15,Ndufs4,Pdhb,Cadps,Synpr,Thoc7,Ppp3cb,Zswim8,Kcnma1,Slmap,Arhgef3,Actr8,Cacna1d,Sfmbt1,Nisch,Mapk8,Gm49032,Ghitm,Slc7a8,Nedd8,Sdr39u1,Mir124a-1hg,Phyhip,Sucla2,Tsc22d1,Serp2,Akap11,Wbp4,Mycbp2,Slitrk1,Nalcn,Oxct1,6030458C11Rik,Trio,Ctnnd2,March6,Ywhaz,Azin1,Atp6v1c1,Zfpm2,Oxr1,Sybu,Fam135b,Peg13,Slc45a4,Grina,Cyc1,Rbfox2,Kctd17,Pdxp,Dnal4,Nptxr,Syngr1,Mrtfa,Tef,Sept3,Sult4a1,Rtl6,Atxn10,Mapk11,Mapk8ip2,Rabl2,Slc2a13,Lrrk2,Nell2,Faim2,Smarcd1,Slc4a8,Scn8a,Spryd3,Naa60,Crebbp,Ubald1,Mgrn1,Glyr1,Usp7,Fopnl,Dnm1l,Pi4ka,Lztr1,Smpd4,Klhl22,Dgcr6,Rtn4r,Tango2,Abcc5,Ap2m1,Camk2n2,Eif4g1,Polr2h,Thpo,Chrd,Eif4a2,Ppp1r2,0610012G03Rik,Cep19,Fyttd1,Ndufb4,Gsk3b,Atp6v1a,Sidt1,Tagln3,Dzip3,Zbtb11,Tbc1d23,Cxadr,Tiam1,Synj1,Cbr1,Ttc3,Prdm15,Dynlt1a,Pde10a,Sod2,Ppp2r1a,Flywch1,Srrm2,Elob,Pdpk1,Atp6v0c,Rnps1,Caskin1,Syngr3,Hagh,Mapk8ip3,Mrps34,Rpusd1,Rhbdl1,Mrpl28,Ergic1,AI413582,Pacsin1,Mapk14,Cmtr1,Ndufv3,Prrt1,Ehmt2,Atp6v1g2,Flot1,Prr3,Gabbr1,Klhdc3,Hdgfl2,Sema6b,A230051N06Rik,Ptprs,Pja2,Ndufv2,Rab12,Dlgap1,Myl12b,Lpin2,Cebpzos,Map4k3,Prkce,Calm2,Nrxn1,Cul2,Usp14,Snrpd1,B4galt6,Elp2,Rit2,Syt4,Hspa9,Matr3,Pfdn1,Rnf14,Ndfip1,Arhgap26,AC156546.1,Ap3s1,Napg,Txnl1,Wdr7,St8sia3,Nars,Nedd4l,Afg3l2,Atp5a1,Gm16286,Mrpl21,Chka,Pitpnm1,Ppp1ca,Ankrd13d,Lrfn4,Mrpl11,B4gat1,Snx32,Capn1,Znhit2,Nrxn2,Stip1,Otub1,Gng3,B3gat3,Syt7,Tmem132a,Mrpl16,Zfand5,Smarca2,Pten,March5,Pgam1,Zdhhc16,Avpi1,Got1,Sfxn3,Oga,Cuedc2,Pcgf6,Atp5md,Trub1,Nudt11,Syp,Pim2,Rbm3,Dynlt3,Atp6ap2,Araf,Syn1,Mcts1,Hprt,Rtl8a,Slc9a6,Slitrk4,Tmem185a,Mamld1,Cd99l2,Atp2b3,Tab3,Apoo,Maged1,Gspt2,Arhgef9,Zc3h12b,Ophn1,Pja1,Dlg3,Ogt,Ftx,Cox7b,Pgk1,Gprasp1,Arxes1,Bex2,Tceal5,Bex1,Bex3,Tceal3,Morf4l2,Zcchc18,Prps1,Tro,Gnl3l,Huwe1,Kantr,Ubqln2,Nbdy,Sms,Cnksr2,Pdha1,Rbbp7,Gm47283,AC149090.1</t>
        </is>
      </c>
      <c r="M10" t="inlineStr">
        <is>
          <t>[(0, 15), (0, 23), (0, 36), (0, 42), (0, 45), (0, 49), (0, 58), (0, 65), (0, 69), (0, 70), (0, 73), (0, 74), (5, 23), (8, 23), (8, 65), (9, 15), (9, 22), (9, 23), (9, 24), (9, 36), (9, 41), (9, 42), (9, 45), (9, 46), (9, 49), (9, 50), (9, 54), (9, 58), (9, 65), (9, 69), (9, 70), (9, 71), (9, 72), (9, 73), (9, 74), (14, 15), (14, 23), (14, 36), (14, 42), (14, 45), (14, 65), (14, 74), (19, 15), (19, 23), (19, 36), (19, 42), (19, 45), (19, 65), (19, 69), (19, 73), (19, 74), (28, 15), (28, 23), (28, 36), (28, 42), (28, 45), (28, 65), (28, 69), (28, 74), (30, 15), (30, 23), (30, 24), (30, 36), (30, 42), (30, 45), (30, 46), (30, 49), (30, 54), (30, 58), (30, 65), (30, 69), (30, 70), (30, 71), (30, 72), (30, 73), (30, 74), (47, 23), (53, 23), (55, 15), (55, 23), (55, 36), (55, 42), (55, 45), (55, 65), (55, 69), (55, 74), (60, 15), (60, 23), (60, 24), (60, 36), (60, 42), (60, 45), (60, 46), (60, 49), (60, 54), (60, 58), (60, 65), (60, 69), (60, 70), (60, 71), (60, 72), (60, 73), (60, 74), (63, 15), (63, 23), (63, 24), (63, 36), (63, 42), (63, 45), (63, 46), (63, 49), (63, 54), (63, 58), (63, 65), (63, 69), (63, 70), (63, 71), (63, 72), (63, 73), (63, 74), (75, 23)]</t>
        </is>
      </c>
      <c r="N10" t="n">
        <v>4471</v>
      </c>
      <c r="O10" t="n">
        <v>0.5</v>
      </c>
      <c r="P10" t="n">
        <v>0.95</v>
      </c>
      <c r="Q10" t="n">
        <v>3</v>
      </c>
      <c r="R10" t="n">
        <v>10000</v>
      </c>
      <c r="S10" t="inlineStr">
        <is>
          <t>17/12/2022, 22:13:07</t>
        </is>
      </c>
      <c r="T10" s="3">
        <f>hyperlink("https://spiral.technion.ac.il/results/MTAwMDAwMg==/9/GOResultsPROCESS","link")</f>
        <v/>
      </c>
      <c r="U10" t="inlineStr">
        <is>
          <t>['GO:0051641:cellular localization (qval1.47E-15)', 'GO:0051179:localization (qval4.77E-15)', 'GO:0051649:establishment of localization in cell (qval5.77E-14)', 'GO:0046907:intracellular transport (qval1.32E-13)', 'GO:0099003:vesicle-mediated transport in synapse (qval1.23E-13)', 'GO:0006091:generation of precursor metabolites and energy (qval7.21E-13)', 'GO:0009205:purine ribonucleoside triphosphate metabolic process (qval1.24E-12)', 'GO:0009126:purine nucleoside monophosphate metabolic process (qval2.03E-12)', 'GO:0009167:purine ribonucleoside monophosphate metabolic process (qval1.8E-12)', 'GO:0009199:ribonucleoside triphosphate metabolic process (qval1.99E-12)', 'GO:0006810:transport (qval2.06E-12)', 'GO:0009144:purine nucleoside triphosphate metabolic process (qval3.69E-12)', 'GO:0098693:regulation of synaptic vesicle cycle (qval4.52E-12)', 'GO:0051234:establishment of localization (qval1.05E-11)', 'GO:0009161:ribonucleoside monophosphate metabolic process (qval2.14E-11)', 'GO:1902600:proton transmembrane transport (qval4.44E-11)', 'GO:0046034:ATP metabolic process (qval5.37E-11)', 'GO:0009123:nucleoside monophosphate metabolic process (qval6.99E-11)', 'GO:0009141:nucleoside triphosphate metabolic process (qval8.94E-11)', 'GO:0009127:purine nucleoside monophosphate biosynthetic process (qval1.24E-10)', 'GO:0009168:purine ribonucleoside monophosphate biosynthetic process (qval1.18E-10)', 'GO:0009206:purine ribonucleoside triphosphate biosynthetic process (qval1.55E-10)', 'GO:0009145:purine nucleoside triphosphate biosynthetic process (qval2.12E-10)', 'GO:0009156:ribonucleoside monophosphate biosynthetic process (qval3.7E-10)', 'GO:0009201:ribonucleoside triphosphate biosynthetic process (qval3.91E-10)', 'GO:0008104:protein localization (qval6.92E-10)', 'GO:0016192:vesicle-mediated transport (qval7.05E-10)', 'GO:0009124:nucleoside monophosphate biosynthetic process (qval1.05E-9)', 'GO:0009152:purine ribonucleotide biosynthetic process (qval1.07E-9)', 'GO:0009142:nucleoside triphosphate biosynthetic process (qval1.5E-9)', 'GO:0006754:ATP biosynthetic process (qval1.63E-9)', 'GO:0033036:macromolecule localization (qval1.65E-9)', 'GO:0097479:synaptic vesicle localization (qval1.62E-9)', 'GO:1903421:regulation of synaptic vesicle recycling (qval2.97E-9)', 'GO:0009150:purine ribonucleotide metabolic process (qval4.19E-9)', 'GO:0009260:ribonucleotide biosynthetic process (qval5.64E-9)', 'GO:0006164:purine nucleotide biosynthetic process (qval6.69E-9)', 'GO:0046390:ribose phosphate biosynthetic process (qval1.71E-8)', 'GO:0072522:purine-containing compound biosynthetic process (qval2.01E-8)', 'GO:0006163:purine nucleotide metabolic process (qval2.07E-8)', 'GO:0060627:regulation of vesicle-mediated transport (qval2.08E-8)', 'GO:0051648:vesicle localization (qval2.13E-8)', 'GO:0009987:cellular process (qval2.32E-8)', 'GO:0065008:regulation of biological quality (qval3.28E-8)', 'GO:0009259:ribonucleotide metabolic process (qval3.47E-8)', 'GO:1900242:regulation of synaptic vesicle endocytosis (qval4.73E-8)', 'GO:0099072:regulation of postsynaptic membrane neurotransmitter receptor levels (qval1.35E-7)', 'GO:0019693:ribose phosphate metabolic process (qval1.97E-7)', 'GO:0051049:regulation of transport (qval2.11E-7)', 'GO:1901293:nucleoside phosphate biosynthetic process (qval2.61E-7)', 'GO:0072521:purine-containing compound metabolic process (qval2.69E-7)', 'GO:0050804:modulation of chemical synaptic transmission (qval3.11E-7)', 'GO:0099177:regulation of trans-synaptic signaling (qval3.31E-7)', 'GO:0035418:protein localization to synapse (qval3.27E-7)', 'GO:0006886:intracellular protein transport (qval3.33E-7)', 'GO:0060341:regulation of cellular localization (qval3.78E-7)', 'GO:0048489:synaptic vesicle transport (qval3.97E-7)', 'GO:0097480:establishment of synaptic vesicle localization (qval3.9E-7)', 'GO:0009165:nucleotide biosynthetic process (qval3.85E-7)', 'GO:0009117:nucleotide metabolic process (qval3.84E-7)', 'GO:0051650:establishment of vesicle localization (qval5.01E-7)', 'GO:0006090:pyruvate metabolic process (qval5.44E-7)', 'GO:0006753:nucleoside phosphate metabolic process (qval6.49E-7)', 'GO:0099536:synaptic signaling (qval6.55E-7)', 'GO:0048172:regulation of short-term neuronal synaptic plasticity (qval6.46E-7)', 'GO:0022904:respiratory electron transport chain (qval7.44E-7)', 'GO:0030100:regulation of endocytosis (qval7.74E-7)', 'GO:0045184:establishment of protein localization (qval8.47E-7)', 'GO:0098916:anterograde trans-synaptic signaling (qval9.93E-7)', 'GO:0007268:chemical synaptic transmission (qval9.79E-7)', 'GO:0099537:trans-synaptic signaling (qval1.01E-6)', 'GO:0099643:signal release from synapse (qval1.17E-6)', 'GO:0034613:cellular protein localization (qval1.23E-6)', 'GO:0051668:localization within membrane (qval1.47E-6)', 'GO:0016043:cellular component organization (qval1.74E-6)', 'GO:0050808:synapse organization (qval1.85E-6)', 'GO:0071840:cellular component organization or biogenesis (qval1.86E-6)', 'GO:0070727:cellular macromolecule localization (qval1.91E-6)', 'GO:0022900:electron transport chain (qval2.2E-6)', 'GO:0072524:pyridine-containing compound metabolic process (qval3.4E-6)', 'GO:0017144:drug metabolic process (qval3.73E-6)', 'GO:0015031:protein transport (qval4.43E-6)', 'GO:0030705:cytoskeleton-dependent intracellular transport (qval4.42E-6)', 'GO:0042391:regulation of membrane potential (qval4.91E-6)', 'GO:0050807:regulation of synapse organization (qval6.06E-6)', 'GO:0015833:peptide transport (qval9.72E-6)', 'GO:0010970:transport along microtubule (qval1.03E-5)', 'GO:0017158:regulation of calcium ion-dependent exocytosis (qval1.03E-5)', 'GO:0099111:microtubule-based transport (qval1.17E-5)', 'GO:0044237:cellular metabolic process (qval1.2E-5)', 'GO:0055086:nucleobase-containing small molecule metabolic process (qval1.43E-5)', 'GO:0006165:nucleoside diphosphate phosphorylation (qval1.45E-5)', 'GO:0017156:calcium ion regulated exocytosis (qval1.43E-5)', 'GO:0046496:nicotinamide nucleotide metabolic process (qval1.53E-5)', 'GO:0140238:presynaptic endocytosis (qval1.56E-5)', 'GO:0048488:synaptic vesicle endocytosis (qval1.54E-5)', 'GO:0051640:organelle localization (qval1.56E-5)', 'GO:0051128:regulation of cellular component organization (qval1.8E-5)', 'GO:0032990:cell part morphogenesis (qval1.81E-5)', 'GO:0019362:pyridine nucleotide metabolic process (qval2.08E-5)', 'GO:0007269:neurotransmitter secretion (qval2.12E-5)', 'GO:0042886:amide transport (qval2.47E-5)', 'GO:0048812:neuron projection morphogenesis (qval2.97E-5)', 'GO:0046939:nucleotide phosphorylation (qval3.01E-5)', 'GO:0015985:energy coupled proton transport, down electrochemical gradient (qval3.33E-5)', 'GO:0015986:ATP synthesis coupled proton transport (qval3.3E-5)', 'GO:0048858:cell projection morphogenesis (qval3.48E-5)', 'GO:0090407:organophosphate biosynthetic process (qval3.94E-5)', 'GO:0072657:protein localization to membrane (qval4.38E-5)', 'GO:0070647:protein modification by small protein conjugation or removal (qval5E-5)', 'GO:0120039:plasma membrane bounded cell projection morphogenesis (qval5.05E-5)', 'GO:0006096:glycolytic process (qval5.35E-5)', 'GO:0006733:oxidoreduction coenzyme metabolic process (qval5.84E-5)', 'GO:1903146:regulation of autophagy of mitochondrion (qval7.27E-5)', 'GO:0006757:ATP generation from ADP (qval7.28E-5)', 'GO:1990778:protein localization to cell periphery (qval9.02E-5)', 'GO:0023052:signaling (qval1.1E-4)', 'GO:0045055:regulated exocytosis (qval1.11E-4)', 'GO:0007610:behavior (qval1.13E-4)', 'GO:0006897:endocytosis (qval1.15E-4)', 'GO:0050806:positive regulation of synaptic transmission (qval1.17E-4)', 'GO:0019637:organophosphate metabolic process (qval1.17E-4)']</t>
        </is>
      </c>
      <c r="V10" s="3">
        <f>hyperlink("https://spiral.technion.ac.il/results/MTAwMDAwMg==/9/GOResultsFUNCTION","link")</f>
        <v/>
      </c>
      <c r="W10" t="inlineStr">
        <is>
          <t>['GO:0044769:ATPase activity, coupled to transmembrane movement of ions, rotational mechanism (qval2.03E-11)', 'GO:0005515:protein binding (qval7.83E-11)', 'GO:0015078:proton transmembrane transporter activity (qval1.38E-10)', 'GO:0022853:active ion transmembrane transporter activity (qval3.24E-9)', 'GO:0042625:ATPase coupled ion transmembrane transporter activity (qval2.59E-9)', 'GO:0019829:cation-transporting ATPase activity (qval2.16E-9)', 'GO:0036442:proton-exporting ATPase activity (qval3.54E-8)', 'GO:0019899:enzyme binding (qval6.34E-8)', 'GO:0046961:proton-transporting ATPase activity, rotational mechanism (qval7.12E-8)', 'GO:0005488:binding (qval1.27E-7)', 'GO:0015077:monovalent inorganic cation transmembrane transporter activity (qval2.71E-7)', 'GO:0015399:primary active transmembrane transporter activity (qval3.7E-6)', 'GO:0015405:P-P-bond-hydrolysis-driven transmembrane transporter activity (qval3.41E-6)', 'GO:0017075:syntaxin-1 binding (qval8.35E-6)', 'GO:0030276:clathrin binding (qval2.24E-5)', 'GO:0042626:ATPase activity, coupled to transmembrane movement of substances (qval2.19E-5)', 'GO:0043492:ATPase activity, coupled to movement of substances (qval3.61E-5)', 'GO:0000149:SNARE binding (qval5.61E-5)', 'GO:0022890:inorganic cation transmembrane transporter activity (qval7.21E-5)', 'GO:0019901:protein kinase binding (qval1.51E-4)', 'GO:0019904:protein domain specific binding (qval1.64E-4)']</t>
        </is>
      </c>
      <c r="X10" s="3">
        <f>hyperlink("https://spiral.technion.ac.il/results/MTAwMDAwMg==/9/GOResultsCOMPONENT","link")</f>
        <v/>
      </c>
      <c r="Y10" t="inlineStr">
        <is>
          <t>['GO:0044456:synapse part (qval7.08E-33)', 'GO:0097458:neuron part (qval6.6E-32)', 'GO:0045202:synapse (qval2.52E-30)', 'GO:0043209:myelin sheath (qval5.45E-25)', 'GO:0098978:glutamatergic synapse (qval1.77E-23)', 'GO:0044444:cytoplasmic part (qval6.44E-23)', 'GO:0044424:intracellular part (qval6.27E-21)', 'GO:0044429:mitochondrial part (qval2.06E-19)', 'GO:0044422:organelle part (qval2.37E-18)', 'GO:0031090:organelle membrane (qval1.29E-17)', 'GO:0098796:membrane protein complex (qval1.35E-17)', 'GO:0043226:organelle (qval3.47E-17)', 'GO:0043005:neuron projection (qval4.31E-17)', 'GO:0044446:intracellular organelle part (qval8.89E-17)', 'GO:0098798:mitochondrial protein complex (qval8.31E-17)', 'GO:0070382:exocytic vesicle (qval2.52E-16)', 'GO:0044455:mitochondrial membrane part (qval2.99E-16)', 'GO:0043227:membrane-bounded organelle (qval3.65E-16)', 'GO:0043229:intracellular organelle (qval3.6E-16)', 'GO:0008021:synaptic vesicle (qval3.5E-16)', 'GO:0005739:mitochondrion (qval7.36E-16)', 'GO:0098793:presynapse (qval1.01E-15)', 'GO:0044464:cell part (qval4.44E-15)', 'GO:0031966:mitochondrial membrane (qval3.51E-14)', 'GO:0030133:transport vesicle (qval4.37E-14)', 'GO:0098800:inner mitochondrial membrane protein complex (qval9.47E-14)', 'GO:0120025:plasma membrane bounded cell projection (qval2.24E-13)', 'GO:0005737:cytoplasm (qval7.15E-13)', 'GO:0042995:cell projection (qval7.19E-13)', 'GO:0033267:axon part (qval1.23E-12)', 'GO:0120038:plasma membrane bounded cell projection part (qval3.71E-12)', 'GO:0044463:cell projection part (qval3.59E-12)', 'GO:0005743:mitochondrial inner membrane (qval6.96E-12)', 'GO:0032991:protein-containing complex (qval1.05E-11)', 'GO:0044297:cell body (qval1.28E-11)', 'GO:0099501:exocytic vesicle membrane (qval1.36E-11)', 'GO:0030672:synaptic vesicle membrane (qval1.32E-11)', 'GO:0043231:intracellular membrane-bounded organelle (qval1.51E-11)', 'GO:0030658:transport vesicle membrane (qval1.58E-11)', 'GO:0099572:postsynaptic specialization (qval1.91E-11)', 'GO:0019866:organelle inner membrane (qval1.97E-11)', 'GO:0014069:postsynaptic density (qval9.33E-11)', 'GO:0070469:respiratory chain (qval1.01E-10)', 'GO:0016020:membrane (qval1.24E-10)', 'GO:0099503:secretory vesicle (qval1.82E-10)', 'GO:0043025:neuronal cell body (qval2.46E-10)', 'GO:0016469:proton-transporting two-sector ATPase complex (qval5.1E-10)', 'GO:0031410:cytoplasmic vesicle (qval9.6E-10)', 'GO:0097708:intracellular vesicle (qval1.27E-9)', 'GO:0097060:synaptic membrane (qval2.99E-9)', 'GO:0031982:vesicle (qval4.91E-9)', 'GO:0098803:respiratory chain complex (qval5.52E-9)', 'GO:0044433:cytoplasmic vesicle part (qval8.5E-9)', 'GO:1990204:oxidoreductase complex (qval2.55E-8)', 'GO:0005829:cytosol (qval4.48E-8)', 'GO:1902494:catalytic complex (qval4.77E-8)', 'GO:0030054:cell junction (qval4.75E-8)', 'GO:0033178:proton-transporting two-sector ATPase complex, catalytic domain (qval6.95E-8)', 'GO:0030117:membrane coat (qval1.81E-7)', 'GO:0030425:dendrite (qval4.67E-7)', 'GO:0098588:bounding membrane of organelle (qval7.04E-7)', 'GO:0097470:ribbon synapse (qval1.21E-6)', 'GO:0098563:intrinsic component of synaptic vesicle membrane (qval1.43E-6)', 'GO:0030964:NADH dehydrogenase complex (qval1.44E-6)', 'GO:0045271:respiratory chain complex I (qval1.41E-6)', 'GO:0005747:mitochondrial respiratory chain complex I (qval1.39E-6)', 'GO:0044306:neuron projection terminus (qval1.58E-6)', 'GO:0099523:presynaptic cytosol (qval1.92E-6)', 'GO:0031300:intrinsic component of organelle membrane (qval2.26E-6)', 'GO:0033177:proton-transporting two-sector ATPase complex, proton-transporting domain (qval2.65E-6)', 'GO:0099240:intrinsic component of synaptic membrane (qval5.21E-6)', 'GO:0045259:proton-transporting ATP synthase complex (qval6.19E-6)', 'GO:0005753:mitochondrial proton-transporting ATP synthase complex (qval6.11E-6)', 'GO:0030426:growth cone (qval6.88E-6)', 'GO:0098982:GABA-ergic synapse (qval8.74E-6)', 'GO:0012506:vesicle membrane (qval1.28E-5)', 'GO:0030427:site of polarized growth (qval1.37E-5)', 'GO:0099522:region of cytosol (qval1.35E-5)', 'GO:0030119:AP-type membrane coat adaptor complex (qval1.84E-5)', 'GO:0044425:membrane part (qval2.41E-5)']</t>
        </is>
      </c>
    </row>
    <row r="11">
      <c r="A11" s="1" t="n">
        <v>10</v>
      </c>
      <c r="B11" t="n">
        <v>20948</v>
      </c>
      <c r="C11" t="n">
        <v>3212</v>
      </c>
      <c r="D11" t="n">
        <v>76</v>
      </c>
      <c r="E11" t="n">
        <v>936</v>
      </c>
      <c r="F11" t="n">
        <v>1822</v>
      </c>
      <c r="G11" t="n">
        <v>51</v>
      </c>
      <c r="H11" t="n">
        <v>5700</v>
      </c>
      <c r="I11" t="n">
        <v>204</v>
      </c>
      <c r="J11" s="2" t="n">
        <v>-5512.193066520158</v>
      </c>
      <c r="K11" t="n">
        <v>0.4253139600683111</v>
      </c>
      <c r="L11" t="inlineStr">
        <is>
          <t>Atp6v1h,Vxn,A830018L16Rik,Ube2w,Actr1b,2010300C02Rik,Lonrf2,Slc39a10,Gls,Sumo1,Ica1l,Abi2,Cryga,D630023F18Rik,Lancl1,Slc23a3,Tuba4a,Ptprn,Tmem198,Inha,Mff,Itm2c,Lrrfip1,Twist2,Ppp1r7,Stk25,Cntnap5a,Lypd1,R3hdm1,Mfsd4a,Atp2b4,B3galt2,Glrx2,Rgs2,Cacna1e,Brinp2,Astn1,Cacybp,Rabgap1l,Kifap3,Atp1b1,Tiprl,Igsf8,Rgs7,Stum,Parp1,Lefty2,Cnih3,Susd4,Camk1g,Plxna2,Camk1d,Sec61a2,Celf2,C1ql3,Abi1,Cacna1b,Mrpl41,Grin1,Npdc1,Adamts13,Brd3os,Olfm1,Sptan1,Swi5,Dnm1,Dpm2,Cdk9,Ndufa8,Lhx6,Arhgap15,Acvr2a,Mbd5,Rprm,Psmd14,Slc4a10,Scn3a,Scn2a,Cers6,Bbs5,Klhl23,Ubr3,Ola1,Chn1,Atf2,Pde1a,Nckap1,Celf1,1110051M20Rik,Chst1,Lrrc4c,D430041D05Rik,Bdnf,Ryr3,Scg5,Tmco5,Pak6,Ccdc32,Rtf1,Itpka,Ltk,Gm14004,Sirpa,Lzts3,Itpa,Gfra4,Prnp,Tmx4,Tasp1,Napb,Entpd6,Fkbp1a,Tspyl3,2900097C17Rik,Snhg11,Gdap1l1,Pkig,Ywhab,Slc12a5,Kcnb1,Adnp,Kcng1,Arfgap1,Kcnq2,Oprl1,Pkia,Ralyl,Bhlhe22,Nlgn1,Nceh1,Rpl22l1,Slc7a14,Noct,Sertm1,Dclk1,Nbea,Pfn2,Rap2b,Kpna4,Serpini1,Rapgef2,Ppid,Gria2,Gucy1b1,Map9,Npy2r,Tmem131l,Fbxw7,Fam189b,Trim46,Efna3,Adar,Celf3,Pip5k1a,Mllt11,Ensa,Man1a2,Kcnd3,AI504432,Kcnc4,Strip1,Celsr2,5330417C22Rik,Wdr47,Plppr4,Ptbp2,Ppp3ca,H2afz,Prkacb,Ak5,St6galnac5,Slc44a5,Negr1,Zranb2,Lrrc7,Tmem68,Fam110b,Rab2a,Fam92a,Rragd,Akirin2,Ndufb6,Dnaja1,Dctn3,Phf24,Dnajb5,Gba2,Alg2,Plppr1,Rad23b,Elp1,Ugcg,Trim32,Hook1,Ak4,Dnajc6,Sgip1,Insl5,Rab3b,Eri3,Atp6v0b,Foxj3,Hpcal4,Ncdn,Adgrb2,Fabp3,Atpif1,Hp1bp3,Sh2d5,Crocc,Dnajc16,Clstn1,Chd5,Ajap1,Ssu72,Rundc3b,Pclo,Cacna2d1,Klhl7,Rheb,Actr3b,Dnajb6,Mapre3,Slc30a3,Lrpap1,Jakmip1,Crmp1,Nwd2,Uchl1,Gabra2,Ociad1,Ociad2,Dcun1d4,Parm1,Cdkl2,G3bp2,Hnrnpdl,Mapk10,Ephx4,Gm42517,Gm10419,C130026L21Rik,Miat,Asphd2,Sez6l,Grk3,Sgsm1,Svop,1500011B03Rik,2210016L21Rik,Dynll1,Pebp1,Nos1,Tesc,Hrk,Rnft2,Rasal1,Fam216a,Arpc3,Rhof,Wdr66,Clip1,Rilpl1,Bri3bp,Ran,Mmp17,Mrps17,Auts2,Stx1a,Ywhag,Vgf,Ap1s1,Gnb2,Actl6b,Prkar1b,Sun1,Trrap,Hsph1,Casd1,Ppp1r9a,Asns,Ica1,Gpr85,Capza2,Cttnbp2,Wasl,Atp6v1f,Tnpo3,Tspan33,Mtpn,Agk,Tcaf1,Atp6v0e2,Cycs,Snx10,Lancl2,Vopp1,Snca,Lrrtm4,Aak1,Copg1,Plxna1,Chchd6,Chchd4,Tafa1,Gpr27,Chl1,Arl8b,Oxtr,Lhfpl4,Fancd2,Brk1,Syn2,Rasgef1a,Tmem121b,Atp6v1e1,Slc2a3,Necap1,Grcc10,Tpi1,Cops7a,Pianp,Ccnd2,Prmt8,Gabarapl1,Grin2b,Wbp11,Lmo3,Etnk1,Prkcg,Mboat7,Syt5,Shisa7,Nat14,Ccdc106,Zik1,Sae1,Ap2s1,Strn4,Calm3,Pnmal2,Pnmal1,Grik5,Numbl,Pld3,Ttc9b,Eid2,Eid2b,Spint2,Dpf1,Gramd1a,Gpi1,Cpt1c,Slc17a7,Lin7b,Car11,Sult2b1,Lmtk3,Gm45441,Ldha,Ptpn5,Gabra5,Gabrb3,Ndn,Fam189a1,Fam169b,Sv2b,Ntrk3,Ap3b2,Ramac,Grm5,Pgm2l1,Rab6a,Pde2a,Arfip2,Tub,Galnt18,Mical2,Btbd10,Syt17,Crym,Cacng3,Lcmt1,Coro1a,Aldoa,Doc2a,Gpr26,Stk32c,6430531B16Rik,Tubgcp2,Caly,Sprn,Hras,Slc25a22,Ap2a2,Cttn,Prr36,Ctxn1,Fbxo25,Ap3m2,Bag4,Adrb3,Unc5d,Smim18,Saraf,Tusc3,Cnot7,Sorbs2,Gpm6a,Psd3,Atp6v1b2,Lzts1,Pbx4,Sugp2,Klhl26,Tmem59l,Rab3a,Unc13a,Fcho1,Tmem38a,Large1,Adgrl1,Dnaja2,Itfg1,Gnao1,Ogfod1,Cx3cl1,Cfap20,Ndrg4,Cmtm4,Atp6v0d1,Ripor1,Smpd3,Clec18a,Aprt,Trappc2l,Cpne7,Spata2l,2810455O05Rik,Ccsap,Pgbd5,Tsnax,Tomm20,Pin1,Shfl,Icam5,Plppr2,Vps26b,Opcml,Pknox2,Nrgn,Scn3b,Thy1,C2cd2l,Fxyd6,Fxyd2,Cadm1,Timm8b,Tnfaip8l3,Dmxl2,Lingo1,Scamp5,Stoml1,Nptn,Celf6,Gramd2,Fem1b,Map2k1,Oaz2,Fam81a,Gnb5,Gm19531,Tmem30a,Irak1bp1,Snap91,Rasgrf1,Armc8,Rab6b,Dock3,Rbm5,Camkv,Traip,Bsn,Dalrd3,Wdr6,Nckipsd,Celsr3,Tma7,Trank1,Arpp21,Fbxl2,Gpd1l,Cck,Tmem158,Lrp11,Stxbp5,Arfgef3,Ahi1,Rsph4a,Tspyl1,Hdac2,Wasf1,Sobp,Serinc1,Sh3rf3,Fam241b,Hk1,Zwint,Gnaz,Rrp1,C2cd4c,Gm47163,Rnf126,Cbarp,Klf16,Matk,Celf5,Nfyb,Arl1,Anks1b,Apaf1,Cfap54,Cdk17,Plxnc1,Ube2n,Slc6a15,Ppfia2,Syt1,Nap1l1,Dyrk2,Gm34045,Tafa2,B4galnt1,Vmn2r84,Mtfp1,Nipsnap1,Rasl10a,Ewsr1,Pgam2,Ppia,Vstm2a,Cnrip1,Ppp3r1,C1d,Rab1a,Nsg2,Fbll1,Tenm2,Mat2b,Gabrg2,Cyfip2,Ube2b,Aff4,A430108G06Rik,Gria1,Arf1,Snap47,4933439C10Rik,Ubb,Map2k4,Vamp2,Nlgn2,Eif5a,Mink1,Slc25a11,6330403K07Rik,Camkk1,Rtn4rl1,Mir22hg,Abr,Sez6,Cdk5r1,Ap2b1,Dusp14,Znhit3,Ppm1e,Tspoap1,Dgke,Mmd,Nme1,Cacnb1,Thra,Rapgefl1,A830036E02Rik,Kat2a,Atp6v0a1,Becn1,Fam171a2,Rprml,Nsf,Dcaf7,Limd2,Jpt1,Sumo2,Gaa,Baiap2,Actg1,Rac3,Rab40b,Dtnb,Adcy3,Wdr35,Fam49a,Rock2,Kcnf1,Atp6v1c2,Grhl1,Myt1l,Pxdn,Gpr22,Efcab10,Tspan13,Bzw2,Dgkb,Dock4,Nrcam,Foxg1,Akap6,Sec23a,Trappc6b,Lrfn5,Fkbp3,Klhdc2,Atl1,Trim9,Timm9,Rtn1,Syt16,Dbpht2,Akap5,Rab15,Atp6v1d,Actn1,Exd2,Galnt16,Arel1,Ylpm1,Calm1,Bcl11b,Cyp46a1,Meg3,Rian,Dio3,Mok,Klc1,Tmem179,Zmynd11,Ryr2,Tbce,Amph,Ripor2,Tubb2a,Nrn1,Rreb1,Smim13,Cap2,Fam8a1,Spin1,Gprin1,Unc5a,Rab24,Rgs14,Prr7,Dbn1,Pdlim7,Fam193b,Klhl3,Hnrnpk,Dapk1,Ube2ql1,Mctp1,Ccnh,Ssbp2,Rasgrf2,Homer1,Scamp1,Tbca,Iqgap2,Enc1,Ipo11,Kif2a,Rab3c,Plk2,Ddx4,Pdhb,Kctd6,Synpr,Psmd6,Ube2e2,Gng2,Ppp3cb,Kcnma1,Erc2,Nisch,Fbxo34,Slc35f4,Slc39a2,Slc22a17,Cpne6,Pspc1,Fam124a,Fbxo16,Ptk2b,Pnma2,Egr3,Dmtn,Htr2a,Tsc22d1,Serp2,Akap11,Pcdh8,Mzt1,Lmo7,Mycbp2,Slitrk1,Slitrk5,Rap2a,Nalcn,Sub1,Zfr,Cdh9,Basp1,Otulinl,March6,Tspyl5,Ywhaz,Ncald,Atp6v1c1,Oxr1,Sybu,Kcnv1,Mal2,Khdrbs3,Ago2,Ly6h,Rbfox2,Pdxp,Kcnj4,Dnal4,Nptxr,Syngr1,Sgsm3,Mrtfa,Mchr1,Rangap1,Snu13,Rrp7a,Mpped1,Rtl6,Atxn10,Nell2,Arf3,Kcnh3,Grasp,Krt77,Spryd3,Pde1b,Ubald1,Rogdi,Glyr1,Snn,Mrtfb,Bmerb1,Ube2v2,Mapk1,Ypel1,Tmem191c,Pi4ka,Lztr1,Slc7a4,Smpd4,Klhl22,Zdhhc8,Abcc5,Ap2m1,Fam131a,Polr2h,Eif4a2,Ppp1r2,0610012G03Rik,Kpna1,Zdhhc23,Atp6v1a,Sidt1,Dzip3,Tomm70a,Btg3,Synj1,Cbr1,Ttc3,Tiam2,Gtf2h5,Dynlt1a,Pde10a,Mas1,Atp6v0c,Rnps1,Rab26,Syngr3,Rpusd1,Rhbdl1,Luc7l,Mtch1,Akap8l,Prrt1,Atp6v1g2,Flot1,Tubb5,Ppp1r11,Gabbr1,Lrrc73,Dlk2,Lrfn2,Ptprs,Pja2,Rab12,Dlgap1,Myl12b,Lpin2,Cebpzos,Slc8a1,Prkce,Calm2,Nrxn1,Ccny,Usp14,Ttc39c,B4galt6,Nol4,Elp2,Celf4,Syt4,Matr3,Apbb3,Zmat2,Pcdh1,Rnf14,Ndfip1,Ppp2r2b,Eif1a,Ap3s1,Minar2,Synpo,Slc6a7,Napg,Wdr7,St8sia3,Nedd4l,Grp,Seh1l,Myo5b,Rnf165,Neto1,B4gat1,Rin1,Naa40,Rtn3,Chrm1,Gng3,Gda,Slc1a1,Exoc6,Lgi1,Slit1,Pgam1,Crtac1,Cnnm1,Oga,Kcnip2,Atp5md,Pdcd4,Hspa12a,Nudt11,Nudt10,Usp27x,2010204K13Rik,Syp,Pim2,Atp6ap2,Usp11,Araf,Syn1,Elk1,Pgrmc1,Mcts1,Gria3,Dcaf12l1,Slc25a14,Hprt,Slc9a6,Slitrk4,Ids,Mamld1,Pnck,Gdi1,Pls3,Apoo,Maged1,Gspt2,Arhgef9,Pja1,Dlg3,Zmym3,Ogt,Dmrtc1a,Ftx,Magee1,Pcdh19,Tmem35a,Armcx2,Tceal6,Armcx5,Gprasp1,Bhlhb9,Bex2,Bex4,Tceal5,Bex1,Tceal9,Bex3,Tceal3,Morf4l2,Rab9b,Zcchc18,Prps1,Pak3,A730046J19Rik,Tro,Kantr,Tspyl2,Ubqln2,Nbdy,Cnksr2,Reps2,Rbbp7,AC149090.1</t>
        </is>
      </c>
      <c r="M11" t="inlineStr">
        <is>
          <t>[(0, 15), (0, 36), (0, 42), (0, 45), (0, 49), (0, 65), (0, 74), (1, 36), (1, 45), (1, 65), (1, 74), (2, 74), (3, 36), (3, 45), (3, 65), (3, 74), (4, 65), (4, 74), (5, 15), (5, 36), (5, 42), (5, 45), (5, 49), (5, 65), (5, 74), (6, 65), (6, 74), (7, 36), (7, 65), (7, 74), (8, 15), (8, 36), (8, 42), (8, 45), (8, 49), (8, 65), (8, 74), (9, 15), (9, 36), (9, 42), (9, 45), (9, 49), (9, 65), (9, 74), (10, 15), (10, 36), (10, 45), (10, 65), (10, 74), (11, 45), (11, 65), (11, 74), (13, 15), (13, 36), (13, 45), (13, 65), (13, 74), (14, 15), (14, 36), (14, 65), (14, 74), (16, 36), (16, 65), (16, 74), (17, 15), (17, 36), (17, 45), (17, 49), (17, 65), (17, 74), (18, 36), (18, 45), (18, 65), (18, 74), (19, 15), (19, 36), (19, 42), (19, 45), (19, 49), (19, 58), (19, 65), (19, 74), (20, 36), (20, 65), (20, 74), (21, 36), (21, 45), (21, 65), (21, 74), (25, 15), (25, 36), (25, 42), (25, 45), (25, 49), (25, 65), (25, 74), (26, 65), (26, 74), (27, 65), (27, 74), (28, 15), (28, 36), (28, 42), (28, 45), (28, 49), (28, 65), (28, 74), (29, 74), (30, 15), (30, 36), (30, 42), (30, 45), (30, 49), (30, 54), (30, 58), (30, 65), (30, 74), (31, 15), (31, 36), (31, 45), (31, 65), (31, 74), (34, 36), (34, 45), (34, 65), (34, 74), (35, 15), (35, 36), (35, 45), (35, 49), (35, 65), (35, 74), (37, 15), (37, 36), (37, 45), (37, 65), (37, 74), (40, 36), (40, 45), (40, 65), (40, 74), (44, 74), (47, 15), (47, 36), (47, 42), (47, 45), (47, 49), (47, 65), (47, 74), (48, 15), (48, 36), (48, 45), (48, 65), (48, 74), (51, 36), (51, 45), (51, 65), (51, 74), (53, 15), (53, 36), (53, 42), (53, 45), (53, 49), (53, 65), (53, 74), (55, 15), (55, 36), (55, 42), (55, 45), (55, 49), (55, 65), (55, 74), (56, 65), (56, 74), (57, 15), (57, 36), (57, 42), (57, 45), (57, 49), (57, 65), (57, 74), (60, 15), (60, 36), (60, 42), (60, 45), (60, 49), (60, 54), (60, 58), (60, 65), (60, 74), (63, 15), (63, 36), (63, 42), (63, 45), (63, 49), (63, 65), (63, 74), (75, 15), (75, 36), (75, 42), (75, 45), (75, 49), (75, 65), (75, 74)]</t>
        </is>
      </c>
      <c r="N11" t="n">
        <v>4944</v>
      </c>
      <c r="O11" t="n">
        <v>0.5</v>
      </c>
      <c r="P11" t="n">
        <v>0.95</v>
      </c>
      <c r="Q11" t="n">
        <v>3</v>
      </c>
      <c r="R11" t="n">
        <v>10000</v>
      </c>
      <c r="S11" t="inlineStr">
        <is>
          <t>17/12/2022, 22:13:45</t>
        </is>
      </c>
      <c r="T11" s="3">
        <f>hyperlink("https://spiral.technion.ac.il/results/MTAwMDAwMg==/10/GOResultsPROCESS","link")</f>
        <v/>
      </c>
      <c r="U11" t="inlineStr">
        <is>
          <t>['GO:0050804:modulation of chemical synaptic transmission (qval1.08E-22)', 'GO:0099177:regulation of trans-synaptic signaling (qval6.29E-23)', 'GO:0051049:regulation of transport (qval3.1E-16)', 'GO:0051179:localization (qval6.56E-16)', 'GO:0048167:regulation of synaptic plasticity (qval1.53E-14)', 'GO:0006810:transport (qval5.96E-14)', 'GO:0099536:synaptic signaling (qval1.54E-13)', 'GO:0051234:establishment of localization (qval2.44E-13)', 'GO:0099537:trans-synaptic signaling (qval2.43E-13)', 'GO:0050807:regulation of synapse organization (qval7.99E-13)', 'GO:0098916:anterograde trans-synaptic signaling (qval1.86E-11)', 'GO:0007268:chemical synaptic transmission (qval1.71E-11)', 'GO:0032879:regulation of localization (qval1.66E-11)', 'GO:0051641:cellular localization (qval3.73E-11)', 'GO:0007610:behavior (qval7.95E-11)', 'GO:0051668:localization within membrane (qval1.08E-10)', 'GO:0051128:regulation of cellular component organization (qval1.26E-10)', 'GO:0043269:regulation of ion transport (qval2.3E-10)', 'GO:0098693:regulation of synaptic vesicle cycle (qval4.06E-10)', 'GO:0050806:positive regulation of synaptic transmission (qval5.07E-10)', 'GO:0051649:establishment of localization in cell (qval5.29E-10)', 'GO:0034765:regulation of ion transmembrane transport (qval5.74E-10)', 'GO:0023052:signaling (qval6.29E-10)', 'GO:0007267:cell-cell signaling (qval8.41E-10)', 'GO:0060341:regulation of cellular localization (qval8.79E-10)', 'GO:0031344:regulation of cell projection organization (qval2.19E-9)', 'GO:0099003:vesicle-mediated transport in synapse (qval2.33E-9)', 'GO:0120035:regulation of plasma membrane bounded cell projection organization (qval2.69E-9)', 'GO:0008104:protein localization (qval3.58E-9)', 'GO:0033036:macromolecule localization (qval4.55E-9)', 'GO:0031346:positive regulation of cell projection organization (qval5.86E-9)', 'GO:0050808:synapse organization (qval6.71E-9)', 'GO:0010975:regulation of neuron projection development (qval7.28E-9)', 'GO:0065008:regulation of biological quality (qval7.43E-9)', 'GO:0016192:vesicle-mediated transport (qval1.07E-8)', 'GO:0051960:regulation of nervous system development (qval1.85E-8)', 'GO:0120039:plasma membrane bounded cell projection morphogenesis (qval2.45E-8)', 'GO:0050890:cognition (qval3.1E-8)', 'GO:0048812:neuron projection morphogenesis (qval4.03E-8)', 'GO:0045664:regulation of neuron differentiation (qval4.16E-8)', 'GO:0048858:cell projection morphogenesis (qval4.56E-8)', 'GO:0034762:regulation of transmembrane transport (qval5.16E-8)', 'GO:0007154:cell communication (qval5.27E-8)', 'GO:0010976:positive regulation of neuron projection development (qval7.31E-8)', 'GO:0030030:cell projection organization (qval1.17E-7)', 'GO:0060627:regulation of vesicle-mediated transport (qval1.33E-7)', 'GO:0098660:inorganic ion transmembrane transport (qval1.57E-7)', 'GO:0032990:cell part morphogenesis (qval1.56E-7)', 'GO:1904062:regulation of cation transmembrane transport (qval1.73E-7)', 'GO:0051130:positive regulation of cellular component organization (qval2.04E-7)', 'GO:0099175:regulation of postsynapse organization (qval2.16E-7)', 'GO:0050789:regulation of biological process (qval2.13E-7)', 'GO:0023051:regulation of signaling (qval3.8E-7)', 'GO:0065007:biological regulation (qval4.14E-7)', 'GO:0072657:protein localization to membrane (qval4.89E-7)', 'GO:0042391:regulation of membrane potential (qval5.21E-7)', 'GO:0050767:regulation of neurogenesis (qval5.4E-7)', 'GO:0010646:regulation of cell communication (qval6.21E-7)', 'GO:0097479:synaptic vesicle localization (qval6.4E-7)', 'GO:0007611:learning or memory (qval7.71E-7)', 'GO:0022604:regulation of cell morphogenesis (qval7.92E-7)', 'GO:0098662:inorganic cation transmembrane transport (qval8.58E-7)', 'GO:0048168:regulation of neuronal synaptic plasticity (qval8.65E-7)', 'GO:0032409:regulation of transporter activity (qval1.27E-6)', 'GO:0060284:regulation of cell development (qval1.37E-6)', 'GO:0031503:protein-containing complex localization (qval1.48E-6)', 'GO:0046907:intracellular transport (qval1.47E-6)', 'GO:0140029:exocytic process (qval1.51E-6)', 'GO:0140238:presynaptic endocytosis (qval1.87E-6)', 'GO:0048488:synaptic vesicle endocytosis (qval1.84E-6)', 'GO:0051962:positive regulation of nervous system development (qval1.85E-6)', 'GO:0045666:positive regulation of neuron differentiation (qval2.04E-6)', 'GO:0050794:regulation of cellular process (qval2.14E-6)', 'GO:0001505:regulation of neurotransmitter levels (qval2.54E-6)', 'GO:0010769:regulation of cell morphogenesis involved in differentiation (qval3.28E-6)', 'GO:0065009:regulation of molecular function (qval3.45E-6)', 'GO:0022898:regulation of transmembrane transporter activity (qval3.83E-6)', 'GO:0016043:cellular component organization (qval4.05E-6)', 'GO:0032412:regulation of ion transmembrane transporter activity (qval4.18E-6)', 'GO:0010720:positive regulation of cell development (qval4.23E-6)', 'GO:0050769:positive regulation of neurogenesis (qval4.28E-6)', 'GO:1990778:protein localization to cell periphery (qval4.47E-6)', 'GO:0035418:protein localization to synapse (qval5.16E-6)', 'GO:0051963:regulation of synapse assembly (qval5.14E-6)', 'GO:0032940:secretion by cell (qval5.23E-6)', 'GO:0015833:peptide transport (qval5.83E-6)', 'GO:0015031:protein transport (qval5.81E-6)', 'GO:0045184:establishment of protein localization (qval5.77E-6)', 'GO:0060078:regulation of postsynaptic membrane potential (qval8.16E-6)', 'GO:0098655:cation transmembrane transport (qval8.08E-6)', 'GO:0017157:regulation of exocytosis (qval8.55E-6)', 'GO:0006886:intracellular protein transport (qval9.1E-6)', 'GO:0044087:regulation of cellular component biogenesis (qval9.97E-6)', 'GO:0046903:secretion (qval1.05E-5)', 'GO:0034613:cellular protein localization (qval1.05E-5)', 'GO:0006897:endocytosis (qval1.07E-5)', 'GO:1900449:regulation of glutamate receptor signaling pathway (qval1.08E-5)', 'GO:0071840:cellular component organization or biogenesis (qval1.3E-5)', 'GO:0042886:amide transport (qval1.42E-5)', 'GO:0070727:cellular macromolecule localization (qval1.53E-5)', 'GO:0099643:signal release from synapse (qval1.52E-5)', 'GO:0017158:regulation of calcium ion-dependent exocytosis (qval1.64E-5)', 'GO:0051648:vesicle localization (qval1.67E-5)', 'GO:0051640:organelle localization (qval1.74E-5)', 'GO:0051050:positive regulation of transport (qval1.83E-5)', 'GO:0099601:regulation of neurotransmitter receptor activity (qval1.84E-5)', 'GO:0098657:import into cell (qval2.27E-5)', 'GO:0048172:regulation of short-term neuronal synaptic plasticity (qval2.31E-5)', 'GO:1903530:regulation of secretion by cell (qval2.52E-5)', 'GO:0099072:regulation of postsynaptic membrane neurotransmitter receptor levels (qval5.52E-5)', 'GO:0007409:axonogenesis (qval6.04E-5)', 'GO:2001257:regulation of cation channel activity (qval6.22E-5)', 'GO:0010959:regulation of metal ion transport (qval7.02E-5)', 'GO:0050773:regulation of dendrite development (qval8.2E-5)', 'GO:0032989:cellular component morphogenesis (qval9.28E-5)', 'GO:0030833:regulation of actin filament polymerization (qval1.04E-4)', 'GO:0051588:regulation of neurotransmitter transport (qval1.1E-4)', 'GO:0044057:regulation of system process (qval1.24E-4)', 'GO:0048489:synaptic vesicle transport (qval1.23E-4)', 'GO:0097480:establishment of synaptic vesicle localization (qval1.22E-4)', 'GO:0034220:ion transmembrane transport (qval1.25E-4)']</t>
        </is>
      </c>
      <c r="V11" s="3">
        <f>hyperlink("https://spiral.technion.ac.il/results/MTAwMDAwMg==/10/GOResultsFUNCTION","link")</f>
        <v/>
      </c>
      <c r="W11" t="inlineStr">
        <is>
          <t>['GO:0005515:protein binding (qval1.03E-12)', 'GO:0046961:proton-transporting ATPase activity, rotational mechanism (qval3.22E-8)', 'GO:0005516:calmodulin binding (qval1E-7)', 'GO:0019904:protein domain specific binding (qval8.58E-8)', 'GO:0035254:glutamate receptor binding (qval7.19E-8)', 'GO:0036442:proton-exporting ATPase activity (qval7.98E-7)', 'GO:0044769:ATPase activity, coupled to transmembrane movement of ions, rotational mechanism (qval2.83E-6)', 'GO:0008092:cytoskeletal protein binding (qval1.36E-5)', 'GO:0022890:inorganic cation transmembrane transporter activity (qval3.83E-5)', 'GO:0000149:SNARE binding (qval6.82E-5)', 'GO:0019899:enzyme binding (qval6.44E-5)', 'GO:0022853:active ion transmembrane transporter activity (qval9.3E-5)', 'GO:0042625:ATPase coupled ion transmembrane transporter activity (qval8.58E-5)', 'GO:0019829:cation-transporting ATPase activity (qval7.97E-5)', 'GO:0017075:syntaxin-1 binding (qval1.65E-4)', 'GO:0015077:monovalent inorganic cation transmembrane transporter activity (qval1.72E-4)']</t>
        </is>
      </c>
      <c r="X11" s="3">
        <f>hyperlink("https://spiral.technion.ac.il/results/MTAwMDAwMg==/10/GOResultsCOMPONENT","link")</f>
        <v/>
      </c>
      <c r="Y11" t="inlineStr">
        <is>
          <t>['GO:0044456:synapse part (qval2.52E-59)', 'GO:0097458:neuron part (qval2.27E-55)', 'GO:0045202:synapse (qval1.16E-49)', 'GO:0098978:glutamatergic synapse (qval5.7E-38)', 'GO:0043005:neuron projection (qval5.93E-33)', 'GO:0042995:cell projection (qval6.39E-32)', 'GO:0120025:plasma membrane bounded cell projection (qval7.5E-30)', 'GO:0120038:plasma membrane bounded cell projection part (qval1.53E-26)', 'GO:0044463:cell projection part (qval1.36E-26)', 'GO:0014069:postsynaptic density (qval8.78E-21)', 'GO:0099572:postsynaptic specialization (qval2.4E-20)', 'GO:0016020:membrane (qval2.87E-20)', 'GO:0030054:cell junction (qval4.04E-19)', 'GO:0070382:exocytic vesicle (qval6.4E-19)', 'GO:0030425:dendrite (qval1.19E-18)', 'GO:0008021:synaptic vesicle (qval1.78E-18)', 'GO:0099501:exocytic vesicle membrane (qval1.87E-17)', 'GO:0030672:synaptic vesicle membrane (qval1.76E-17)', 'GO:0098793:presynapse (qval2.08E-17)', 'GO:0030658:transport vesicle membrane (qval2.85E-17)', 'GO:0097060:synaptic membrane (qval6.56E-17)', 'GO:0033267:axon part (qval8.96E-17)', 'GO:0044297:cell body (qval1.43E-15)', 'GO:0030133:transport vesicle (qval1.98E-15)', 'GO:0043025:neuronal cell body (qval4.87E-14)', 'GO:0099699:integral component of synaptic membrane (qval6.07E-14)', 'GO:0005886:plasma membrane (qval8.65E-14)', 'GO:0098685:Schaffer collateral - CA1 synapse (qval1.02E-13)', 'GO:0099055:integral component of postsynaptic membrane (qval1.29E-13)', 'GO:0098936:intrinsic component of postsynaptic membrane (qval1.49E-13)', 'GO:0044433:cytoplasmic vesicle part (qval2.05E-13)', 'GO:0099240:intrinsic component of synaptic membrane (qval2.86E-13)', 'GO:0098794:postsynapse (qval4.02E-13)', 'GO:0045211:postsynaptic membrane (qval1.13E-12)', 'GO:0044425:membrane part (qval2.78E-12)', 'GO:0034703:cation channel complex (qval4.33E-12)', 'GO:1990351:transporter complex (qval8.23E-12)', 'GO:0034702:ion channel complex (qval1.4E-11)', 'GO:0031410:cytoplasmic vesicle (qval1.37E-11)', 'GO:0097708:intracellular vesicle (qval1.8E-11)', 'GO:1902495:transmembrane transporter complex (qval1.96E-11)', 'GO:0098563:intrinsic component of synaptic vesicle membrane (qval2.3E-11)', 'GO:0098796:membrane protein complex (qval3.06E-11)', 'GO:0031982:vesicle (qval6.95E-11)', 'GO:0044309:neuron spine (qval6.8E-11)', 'GO:0043198:dendritic shaft (qval8.6E-11)', 'GO:0030659:cytoplasmic vesicle membrane (qval9.07E-11)', 'GO:0098588:bounding membrane of organelle (qval9.56E-11)', 'GO:0099503:secretory vesicle (qval1.1E-10)', 'GO:0099060:integral component of postsynaptic specialization membrane (qval1.77E-10)', 'GO:0043197:dendritic spine (qval4.77E-10)', 'GO:0098948:intrinsic component of postsynaptic specialization membrane (qval7.31E-10)', 'GO:0012506:vesicle membrane (qval9.48E-10)', 'GO:0060076:excitatory synapse (qval1.18E-9)', 'GO:0098984:neuron to neuron synapse (qval1.58E-9)', 'GO:0044464:cell part (qval2.78E-9)', 'GO:0098590:plasma membrane region (qval4.69E-9)', 'GO:0098805:whole membrane (qval5.92E-9)', 'GO:0044444:cytoplasmic part (qval9.46E-9)', 'GO:0030285:integral component of synaptic vesicle membrane (qval1.38E-8)', 'GO:0044459:plasma membrane part (qval2.9E-8)', 'GO:0044306:neuron projection terminus (qval3.16E-8)', 'GO:0098797:plasma membrane protein complex (qval4.72E-8)', 'GO:0005737:cytoplasm (qval5.9E-8)', 'GO:0030424:axon (qval8.59E-8)', 'GO:0098878:neurotransmitter receptor complex (qval1.09E-7)', 'GO:0008328:ionotropic glutamate receptor complex (qval1.92E-7)', 'GO:0031300:intrinsic component of organelle membrane (qval2.01E-7)', 'GO:0099061:integral component of postsynaptic density membrane (qval2.19E-7)', 'GO:0043209:myelin sheath (qval3.84E-7)', 'GO:0099146:intrinsic component of postsynaptic density membrane (qval9.04E-7)', 'GO:0031090:organelle membrane (qval1.31E-6)', 'GO:0043226:organelle (qval1.36E-6)', 'GO:0044424:intracellular part (qval1.36E-6)', 'GO:0099056:integral component of presynaptic membrane (qval2.04E-6)', 'GO:0043195:terminal bouton (qval2.77E-6)', 'GO:0098889:intrinsic component of presynaptic membrane (qval3.01E-6)', 'GO:0033180:proton-transporting V-type ATPase, V1 domain (qval3.35E-6)', 'GO:0098686:hippocampal mossy fiber to CA3 synapse (qval1.01E-5)', 'GO:0031301:integral component of organelle membrane (qval1.18E-5)', 'GO:0032281:AMPA glutamate receptor complex (qval1.94E-5)', 'GO:0043679:axon terminus (qval2.36E-5)']</t>
        </is>
      </c>
    </row>
    <row r="12">
      <c r="A12" s="1" t="n">
        <v>11</v>
      </c>
      <c r="B12" t="n">
        <v>20948</v>
      </c>
      <c r="C12" t="n">
        <v>3212</v>
      </c>
      <c r="D12" t="n">
        <v>76</v>
      </c>
      <c r="E12" t="n">
        <v>325</v>
      </c>
      <c r="F12" t="n">
        <v>1520</v>
      </c>
      <c r="G12" t="n">
        <v>41</v>
      </c>
      <c r="H12" t="n">
        <v>5700</v>
      </c>
      <c r="I12" t="n">
        <v>127</v>
      </c>
      <c r="J12" s="2" t="n">
        <v>-1529.575872804088</v>
      </c>
      <c r="K12" t="n">
        <v>0.4361380291063378</v>
      </c>
      <c r="L12" t="inlineStr">
        <is>
          <t>Atp6v1h,Bend6,Cox5b,Actr1b,Ndufs1,Tuba4a,Resp18,Scg2,Ndufa10,Dnm3,Kifap3,Atp1b1,Pcp4l1,Adss,Atp5c1,Tubb4b,Rnf208,Dnm1,Slc25a25,Stxbp1,Scn1a,Slc25a12,Atp5g3,Tmx2,Scg5,Disp2,Ttbk2,Ckmt1,Snap25,Ndufaf5,Dzank1,Naa20,Napb,Srxn1,Nrsn2,Map1lc3a,Gdap1l1,Slc12a5,Ube2v1,Gnas,Eef1a2,Stmn3,Dnajc5,Oprl1,Stmn2,Nceh1,Ndufb5,Hspa4l,Ndufc1,Glrb,Rusc1,Mllt11,Atp5f1,Kcna2,Celsr2,Usp33,Ndufb6,Dnaja1,Trim32,Elavl2,Rnf11,Elavl4,Uqcrh,Ndufs5,Atpif1,Trnp1,Rap1gap,Clstn1,Slc45a1,Camta1,Srpk2,Abcf2,Dpp6,Maea,Gm1673,Nat8l,Uchl1,Rufy3,Grsf1,G3bp2,Mapk10,Atp5k,Cplx1,Iscu,Rph3a,Pptc7,Ccdc92,Bri3bp,Chchd2,Mdh2,Ywhag,Prkar1b,Atp5j2,Dync1i1,Asns,Ndufa4,Atp6v1f,Ndufb2,Cycs,Nap1l5,Dctn1,Copg1,Podxl2,Atp6v1e1,Necap1,Eno2,Tpi1,Vamp1,Nrip2,Gabarapl1,Ldhb,Cmas,Peg3,Usp29,Ube2m,Atp1a3,Gsk3a,Eid2,Scn1b,Gpi1,Syt3,Slc17a6,Snrpn,Tm2d3,Rab6a,Uqcrc2,Ndufab1,Fam57b,Stx1b,Glrx3,Cend1,Coprs,Micu3,Slc25a4,Atp6v1b2,Hapln4,Rab3a,Scoc,Prkaca,Asna1,Ndrg4,Got2,Atp6v0d1,Carmil2,Cntnap4,Tcf25,Tubb3,Slc36a4,Pde4a,Ddx25,Hspa8,Thy1,Atp5l,Idh3a,Cox5a,Mpi,Nptn,Pkm,Lrrc49,Myo5a,Fbxo9,Cox7a2,Sh3bgrl2,Snap91,Uqcrc1,Dync1li1,Rgs17,Ccdc28a,Tspyl4,Spock2,Ppa1,Zwint,Chchd10,Atp5d,Slc25a3,Ndufa12,Atp5b,Ap1b1,Vwc2,Rab1a,Mdh1,Acyp2,Mapk9,Skp1a,Vdac1,Uqcrq,Rnf187,Snap47,Arhgap44,Map2k4,Kcnab3,Rnf227,Pitpna,Cltc,Trim37,Nme1,Atp5g1,Nfe2l1,Stac2,Atp6v0a1,Atxn7l3,Nsf,Psmc5,Psmd12,Atp5h,Mrpl12,Efr3b,Dnajc27,Vsnl1,Gm9866,Fkbp3,Klhdc2,Ndufb1-ps,Chga,Hsp90aa1,Klc1,Atp5mpl,Hecw1,Vps41,Epdr1,Nrn1,Sncb,Prelid1,Habp4,Uqcrb,Ndufs6,Sdha,Glrx,Map1b,Ndufs4,Pdhb,Cadps,Nr1d2,Ghitm,Nedd8,Sdr39u1,Sacs,Nefm,Nefl,Sucla2,Dnajc15,Cox6c,Atp6v1c1,Oxr1,Peg13,Slc45a4,Lynx1,Grina,Cyc1,Scrt1,Kctd17,Syngr1,Ndufa6,Sult4a1,Atxn10,Mapk8ip2,Ccdc184,Tuba1b,Faim2,Asic1,Scn8a,Pde1b,Tekt5,Snn,Dnm1l,Tango2,Camk2n2,Eif4a2,Gsk3b,Cox17,Tomm70a,Sod1,Synj1,Ttc3,Sod2,Ppp2r1a,Flywch1,Atp6v0c,Mapk8ip3,Haghl,Uqcc2,Ndufv3,Pja2,Ndufv2,Myl12b,Clip4,Rit2,Hspa9,Rell2,Rnf14,Ndfip1,Napg,Nars,Atp5a1,Gm16286,Prdx5,Stip1,Otub1,Rtn3,Gng3,B3gat3,Pgam1,Got1,Ndufb8,Cuedc2,Ina,Atp5md,Syp,B630019K06Rik,Dynlt3,Araf,Nkrf,Hs6st2,Hprt,Rtl8a,Nap1l2,Cox7b,Pgk1,Armcx3,Armcx2,Gprasp1,Tceal3,Sms,Map7d2,Pdha1</t>
        </is>
      </c>
      <c r="M12" t="inlineStr">
        <is>
          <t>[(0, 1), (0, 11), (0, 12), (0, 13), (0, 32), (0, 38), (0, 45), (0, 62), (0, 66), (0, 71), (0, 72), (3, 32), (3, 38), (5, 32), (5, 38), (7, 32), (7, 38), (8, 32), (8, 38), (8, 72), (9, 1), (9, 11), (9, 12), (9, 13), (9, 21), (9, 26), (9, 32), (9, 38), (9, 45), (9, 62), (9, 66), (9, 71), (9, 72), (10, 32), (10, 38), (14, 12), (14, 32), (14, 38), (14, 62), (14, 66), (14, 71), (14, 72), (16, 12), (16, 32), (16, 38), (16, 62), (16, 71), (16, 72), (17, 32), (17, 38), (19, 11), (19, 12), (19, 32), (19, 38), (19, 45), (19, 62), (19, 66), (19, 71), (19, 72), (20, 32), (20, 38), (25, 32), (25, 38), (27, 32), (27, 38), (28, 32), (28, 38), (28, 72), (30, 1), (30, 11), (30, 12), (30, 13), (30, 26), (30, 32), (30, 38), (30, 45), (30, 62), (30, 66), (30, 71), (30, 72), (31, 32), (31, 38), (31, 72), (35, 32), (35, 38), (37, 32), (37, 38), (39, 32), (39, 38), (44, 38), (47, 32), (47, 38), (51, 32), (51, 38), (53, 32), (53, 38), (55, 12), (55, 32), (55, 38), (55, 72), (60, 1), (60, 11), (60, 12), (60, 13), (60, 32), (60, 38), (60, 45), (60, 62), (60, 66), (60, 71), (60, 72), (63, 1), (63, 11), (63, 12), (63, 13), (63, 32), (63, 38), (63, 45), (63, 62), (63, 66), (63, 71), (63, 72), (75, 12), (75, 32), (75, 38), (75, 66), (75, 72)]</t>
        </is>
      </c>
      <c r="N12" t="n">
        <v>3036</v>
      </c>
      <c r="O12" t="n">
        <v>0.75</v>
      </c>
      <c r="P12" t="n">
        <v>0.95</v>
      </c>
      <c r="Q12" t="n">
        <v>3</v>
      </c>
      <c r="R12" t="n">
        <v>10000</v>
      </c>
      <c r="S12" t="inlineStr">
        <is>
          <t>17/12/2022, 22:14:07</t>
        </is>
      </c>
      <c r="T12" s="3">
        <f>hyperlink("https://spiral.technion.ac.il/results/MTAwMDAwMg==/11/GOResultsPROCESS","link")</f>
        <v/>
      </c>
      <c r="U12" t="inlineStr">
        <is>
          <t>['GO:0006091:generation of precursor metabolites and energy (qval2.77E-24)', 'GO:0022904:respiratory electron transport chain (qval1.11E-15)', 'GO:0046034:ATP metabolic process (qval1.27E-15)', 'GO:0022900:electron transport chain (qval2.58E-15)', 'GO:0009126:purine nucleoside monophosphate metabolic process (qval2.84E-15)', 'GO:0009167:purine ribonucleoside monophosphate metabolic process (qval2.37E-15)', 'GO:0009205:purine ribonucleoside triphosphate metabolic process (qval4.84E-15)', 'GO:0009199:ribonucleoside triphosphate metabolic process (qval7.53E-15)', 'GO:0009144:purine nucleoside triphosphate metabolic process (qval1.17E-14)', 'GO:0009161:ribonucleoside monophosphate metabolic process (qval1.21E-14)', 'GO:0017144:drug metabolic process (qval1.94E-14)', 'GO:0009123:nucleoside monophosphate metabolic process (qval2.74E-14)', 'GO:1902600:proton transmembrane transport (qval2.86E-14)', 'GO:0009141:nucleoside triphosphate metabolic process (qval1E-13)', 'GO:0009127:purine nucleoside monophosphate biosynthetic process (qval1.02E-13)', 'GO:0009168:purine ribonucleoside monophosphate biosynthetic process (qval9.6E-14)', 'GO:0009206:purine ribonucleoside triphosphate biosynthetic process (qval9.48E-14)', 'GO:0006754:ATP biosynthetic process (qval1.02E-13)', 'GO:0009145:purine nucleoside triphosphate biosynthetic process (qval1.11E-13)', 'GO:0009201:ribonucleoside triphosphate biosynthetic process (qval1.79E-13)', 'GO:0009156:ribonucleoside monophosphate biosynthetic process (qval1.91E-13)', 'GO:0009124:nucleoside monophosphate biosynthetic process (qval4.5E-13)', 'GO:0015985:energy coupled proton transport, down electrochemical gradient (qval6.53E-13)', 'GO:0015986:ATP synthesis coupled proton transport (qval6.25E-13)', 'GO:0009152:purine ribonucleotide biosynthetic process (qval1.64E-12)', 'GO:0009142:nucleoside triphosphate biosynthetic process (qval1.93E-12)', 'GO:0009150:purine ribonucleotide metabolic process (qval4.84E-12)', 'GO:0009260:ribonucleotide biosynthetic process (qval5.75E-12)', 'GO:0006164:purine nucleotide biosynthetic process (qval6.42E-12)', 'GO:0046390:ribose phosphate biosynthetic process (qval1.27E-11)', 'GO:0009117:nucleotide metabolic process (qval1.35E-11)', 'GO:0072522:purine-containing compound biosynthetic process (qval1.36E-11)', 'GO:0006163:purine nucleotide metabolic process (qval1.37E-11)', 'GO:0006753:nucleoside phosphate metabolic process (qval1.93E-11)', 'GO:0009259:ribonucleotide metabolic process (qval2.04E-11)', 'GO:0019693:ribose phosphate metabolic process (qval7.39E-11)', 'GO:0055086:nucleobase-containing small molecule metabolic process (qval1.18E-10)', 'GO:0072521:purine-containing compound metabolic process (qval2.06E-10)', 'GO:0055114:oxidation-reduction process (qval4.45E-10)', 'GO:0010257:NADH dehydrogenase complex assembly (qval4.69E-10)', 'GO:0032981:mitochondrial respiratory chain complex I assembly (qval4.58E-10)', 'GO:0099003:vesicle-mediated transport in synapse (qval4.94E-10)', 'GO:0042776:mitochondrial ATP synthesis coupled proton transport (qval8.01E-10)', 'GO:0009165:nucleotide biosynthetic process (qval9.06E-10)', 'GO:0006810:transport (qval9.05E-10)', 'GO:0015672:monovalent inorganic cation transport (qval1.39E-9)', 'GO:1901293:nucleoside phosphate biosynthetic process (qval1.44E-9)', 'GO:0006119:oxidative phosphorylation (qval1.79E-9)', 'GO:0051234:establishment of localization (qval8.04E-9)', 'GO:0051649:establishment of localization in cell (qval1.12E-8)', 'GO:0046907:intracellular transport (qval1.23E-8)', 'GO:0033108:mitochondrial respiratory chain complex assembly (qval2.53E-8)', 'GO:0051179:localization (qval3.83E-8)', 'GO:0043933:protein-containing complex subunit organization (qval1.96E-7)', 'GO:0098660:inorganic ion transmembrane transport (qval2.84E-7)', 'GO:0034622:cellular protein-containing complex assembly (qval3.36E-7)', 'GO:0098662:inorganic cation transmembrane transport (qval3.35E-7)', 'GO:0019637:organophosphate metabolic process (qval7.98E-7)', 'GO:0045333:cellular respiration (qval8.34E-7)', 'GO:0006122:mitochondrial electron transport, ubiquinol to cytochrome c (qval8.62E-7)', 'GO:1901137:carbohydrate derivative biosynthetic process (qval1.13E-6)', 'GO:0098655:cation transmembrane transport (qval1.78E-6)', 'GO:0046496:nicotinamide nucleotide metabolic process (qval2.19E-6)', 'GO:0006812:cation transport (qval2.22E-6)', 'GO:1901135:carbohydrate derivative metabolic process (qval2.46E-6)', 'GO:0065003:protein-containing complex assembly (qval2.67E-6)', 'GO:0019362:pyridine nucleotide metabolic process (qval2.65E-6)', 'GO:0098693:regulation of synaptic vesicle cycle (qval3.28E-6)', 'GO:0072524:pyridine-containing compound metabolic process (qval4.71E-6)', 'GO:0051049:regulation of transport (qval7.78E-6)', 'GO:0015980:energy derivation by oxidation of organic compounds (qval7.96E-6)', 'GO:0034220:ion transmembrane transport (qval8.02E-6)', 'GO:0006099:tricarboxylic acid cycle (qval9.14E-6)', 'GO:0006101:citrate metabolic process (qval1.21E-5)', 'GO:0006733:oxidoreduction coenzyme metabolic process (qval1.32E-5)', 'GO:0006090:pyruvate metabolic process (qval3.17E-5)', 'GO:0072350:tricarboxylic acid metabolic process (qval3.38E-5)', 'GO:0099072:regulation of postsynaptic membrane neurotransmitter receptor levels (qval3.64E-5)', 'GO:0140238:presynaptic endocytosis (qval3.7E-5)', 'GO:0048488:synaptic vesicle endocytosis (qval3.65E-5)', 'GO:0006793:phosphorus metabolic process (qval4.2E-5)', 'GO:0090407:organophosphate biosynthetic process (qval4.99E-5)', 'GO:0006839:mitochondrial transport (qval5.15E-5)', 'GO:1990542:mitochondrial transmembrane transport (qval5.27E-5)', 'GO:0016999:antibiotic metabolic process (qval5.48E-5)', 'GO:0051186:cofactor metabolic process (qval5.63E-5)', 'GO:0006796:phosphate-containing compound metabolic process (qval5.86E-5)', 'GO:0007005:mitochondrion organization (qval6.03E-5)', 'GO:0006811:ion transport (qval6.32E-5)', 'GO:0016192:vesicle-mediated transport (qval7.6E-5)', 'GO:0051641:cellular localization (qval7.71E-5)', 'GO:0009987:cellular process (qval1.01E-4)']</t>
        </is>
      </c>
      <c r="V12" s="3">
        <f>hyperlink("https://spiral.technion.ac.il/results/MTAwMDAwMg==/11/GOResultsFUNCTION","link")</f>
        <v/>
      </c>
      <c r="W12" t="inlineStr">
        <is>
          <t>['GO:0015078:proton transmembrane transporter activity (qval1.9E-17)', 'GO:0044769:ATPase activity, coupled to transmembrane movement of ions, rotational mechanism (qval1.61E-14)', 'GO:0015077:monovalent inorganic cation transmembrane transporter activity (qval1.28E-13)', 'GO:0022853:active ion transmembrane transporter activity (qval4.6E-13)', 'GO:0042625:ATPase coupled ion transmembrane transporter activity (qval3.68E-13)', 'GO:0019829:cation-transporting ATPase activity (qval3.07E-13)', 'GO:0016817:hydrolase activity, acting on acid anhydrides (qval8.1E-11)', 'GO:0016818:hydrolase activity, acting on acid anhydrides, in phosphorus-containing anhydrides (qval7.08E-11)', 'GO:0017111:nucleoside-triphosphatase activity (qval9.88E-11)', 'GO:0016462:pyrophosphatase activity (qval2.03E-10)', 'GO:0046933:proton-transporting ATP synthase activity, rotational mechanism (qval2.72E-9)', 'GO:0042626:ATPase activity, coupled to transmembrane movement of substances (qval3.01E-9)', 'GO:0043492:ATPase activity, coupled to movement of substances (qval4.49E-9)', 'GO:0015399:primary active transmembrane transporter activity (qval5.68E-9)', 'GO:0015405:P-P-bond-hydrolysis-driven transmembrane transporter activity (qval5.31E-9)', 'GO:0009055:electron transfer activity (qval1.2E-8)', 'GO:0022890:inorganic cation transmembrane transporter activity (qval1.38E-8)', 'GO:0008324:cation transmembrane transporter activity (qval3.9E-8)', 'GO:0015318:inorganic molecular entity transmembrane transporter activity (qval4E-8)', 'GO:0016887:ATPase activity (qval8.91E-8)', 'GO:0003824:catalytic activity (qval2.44E-7)', 'GO:0015075:ion transmembrane transporter activity (qval2.52E-7)', 'GO:0036442:proton-exporting ATPase activity (qval5.21E-7)', 'GO:0046961:proton-transporting ATPase activity, rotational mechanism (qval1.03E-6)', 'GO:0005215:transporter activity (qval2.82E-6)', 'GO:0022857:transmembrane transporter activity (qval5.04E-6)', 'GO:0022804:active transmembrane transporter activity (qval6.35E-6)', 'GO:0016491:oxidoreductase activity (qval3.22E-5)', 'GO:0042623:ATPase activity, coupled (qval3.83E-5)', 'GO:0019905:syntaxin binding (qval3.81E-5)', 'GO:0000149:SNARE binding (qval4.49E-5)', 'GO:0008137:NADH dehydrogenase (ubiquinone) activity (qval1.31E-4)', 'GO:0050136:NADH dehydrogenase (quinone) activity (qval1.27E-4)']</t>
        </is>
      </c>
      <c r="X12" s="3">
        <f>hyperlink("https://spiral.technion.ac.il/results/MTAwMDAwMg==/11/GOResultsCOMPONENT","link")</f>
        <v/>
      </c>
      <c r="Y12" t="inlineStr">
        <is>
          <t>['GO:0043209:myelin sheath (qval6.16E-50)', 'GO:0098800:inner mitochondrial membrane protein complex (qval1.77E-35)', 'GO:0044455:mitochondrial membrane part (qval3.59E-34)', 'GO:0044429:mitochondrial part (qval6.78E-31)', 'GO:0005739:mitochondrion (qval3.4E-30)', 'GO:0098798:mitochondrial protein complex (qval2.07E-27)', 'GO:0044444:cytoplasmic part (qval5.91E-27)', 'GO:0031966:mitochondrial membrane (qval1.39E-25)', 'GO:0070469:respiratory chain (qval1.63E-25)', 'GO:0098803:respiratory chain complex (qval1.11E-24)', 'GO:0005743:mitochondrial inner membrane (qval2.66E-24)', 'GO:0098796:membrane protein complex (qval6.22E-24)', 'GO:0019866:organelle inner membrane (qval6.67E-23)', 'GO:1990204:oxidoreductase complex (qval1.09E-20)', 'GO:0031090:organelle membrane (qval8.86E-18)', 'GO:0097458:neuron part (qval1.17E-16)', 'GO:0030964:NADH dehydrogenase complex (qval4.87E-16)', 'GO:0045271:respiratory chain complex I (qval4.6E-16)', 'GO:0005747:mitochondrial respiratory chain complex I (qval4.36E-16)', 'GO:0016469:proton-transporting two-sector ATPase complex (qval1.75E-14)', 'GO:0045259:proton-transporting ATP synthase complex (qval1.2E-13)', 'GO:0005753:mitochondrial proton-transporting ATP synthase complex (qval1.15E-13)', 'GO:0044424:intracellular part (qval2.88E-13)', 'GO:0043226:organelle (qval2.65E-11)', 'GO:0043005:neuron projection (qval2.73E-11)', 'GO:0033177:proton-transporting two-sector ATPase complex, proton-transporting domain (qval5.58E-11)', 'GO:0033178:proton-transporting two-sector ATPase complex, catalytic domain (qval8.52E-11)', 'GO:0043229:intracellular organelle (qval9.69E-11)', 'GO:0043227:membrane-bounded organelle (qval9.51E-11)', 'GO:0044446:intracellular organelle part (qval1.88E-9)', 'GO:0044422:organelle part (qval2.21E-9)', 'GO:0045202:synapse (qval2.27E-9)', 'GO:0044456:synapse part (qval3.83E-9)', 'GO:0043231:intracellular membrane-bounded organelle (qval1.1E-8)', 'GO:0000276:mitochondrial proton-transporting ATP synthase complex, coupling factor F(o) (qval1.33E-8)', 'GO:0045263:proton-transporting ATP synthase complex, coupling factor F(o) (qval1.29E-8)', 'GO:0044464:cell part (qval1.3E-8)', 'GO:0070069:cytochrome complex (qval1.36E-8)', 'GO:0044425:membrane part (qval3.15E-8)', 'GO:0045275:respiratory chain complex III (qval5.52E-8)', 'GO:0005750:mitochondrial respiratory chain complex III (qval5.39E-8)', 'GO:0044297:cell body (qval5.58E-8)', 'GO:0033267:axon part (qval5.68E-8)', 'GO:0120025:plasma membrane bounded cell projection (qval3.58E-7)', 'GO:0098793:presynapse (qval5.7E-7)', 'GO:0043025:neuronal cell body (qval6.08E-7)', 'GO:0120038:plasma membrane bounded cell projection part (qval1.05E-6)', 'GO:0044463:cell projection part (qval1.02E-6)', 'GO:0070382:exocytic vesicle (qval1.65E-6)', 'GO:0030133:transport vesicle (qval2.1E-6)', 'GO:0030424:axon (qval2.16E-6)', 'GO:0099503:secretory vesicle (qval2.8E-6)', 'GO:1902494:catalytic complex (qval5.65E-6)', 'GO:0008021:synaptic vesicle (qval6.31E-6)', 'GO:0042995:cell projection (qval8.8E-6)', 'GO:0032991:protein-containing complex (qval8.76E-6)', 'GO:0016020:membrane (qval1.15E-5)', 'GO:0000275:mitochondrial proton-transporting ATP synthase complex, catalytic core F(1) (qval2.01E-5)']</t>
        </is>
      </c>
    </row>
    <row r="13">
      <c r="A13" s="1" t="n">
        <v>12</v>
      </c>
      <c r="B13" t="n">
        <v>20948</v>
      </c>
      <c r="C13" t="n">
        <v>3212</v>
      </c>
      <c r="D13" t="n">
        <v>76</v>
      </c>
      <c r="E13" t="n">
        <v>737</v>
      </c>
      <c r="F13" t="n">
        <v>2309</v>
      </c>
      <c r="G13" t="n">
        <v>60</v>
      </c>
      <c r="H13" t="n">
        <v>5700</v>
      </c>
      <c r="I13" t="n">
        <v>159</v>
      </c>
      <c r="J13" s="2" t="n">
        <v>-4434.346000293177</v>
      </c>
      <c r="K13" t="n">
        <v>0.4375478523503418</v>
      </c>
      <c r="L13" t="inlineStr">
        <is>
          <t>Rims1,Fam168b,Kansl3,Lman2l,Cnnm4,Actr1b,Inpp4a,Mgat4a,Mrps9,Gls,Sf3b1,Sumo1,Ndufs1,Unc80,Retreg2,Tuba4a,Speg,Inha,Slc4a3,Mff,Stk25,Camsap2,Tsen15,Nmnat2,Cacna1e,Acbd6,Kifap3,Tiprl,Kcnj9,Cadm3,Rgs7,Zbtb18,Hnrnpu,Parp1,Mia3,A330023F24Rik,Atp5c1,Fbh1,Gpr158,Mrpl41,Rnf208,Grin1,Npdc1,Edf1,Ajm1,Pmpca,Sec16a,Dipk1b,Rexo4,Odf2,Sptan1,Zer1,Sh3glb2,Prrc2b,Dnm1,Slc25a25,Dpm2,Cdk9,Tor2a,Stxbp1,Rabgap1,Strbp,Arpc5l,Mbd5,Kif5c,Kcnj3,Scn2a,Cers6,Klhl23,Ubr3,Slc25a12,Hnrnpa3,Ube2e3,Ssrp1,C1qtnf4,Ndufs3,Celf1,Madd,Atg13,Syt13,Gm13889,Trim44,D430041D05Rik,Emc4,Scg5,Mapkbp1,Ckmt1,Stard7,Sirpa,Idh3b,Mrps26,Chgb,Snap25,Naa20,Napb,Ggt7,Rab5if,Ndrg3,Snhg11,Gdap1l1,Slc12a5,Elmo2,Cse1l,B4galt5,Ube2v1,Pard6b,Nelfcd,Mrgbp,Gm27032,Arfgap1,Eef1a2,Stmn3,Dnajc5,Pcmtd2,Pkia,Stmn2,Bbs7,4932438A13Rik,Dclk1,Nbea,Dhx36,Kcnab1,Kpna4,Mef2d,Gon4l,Dap3,Rusc1,Fam189b,Trim46,Adar,Chrnb2,Atp8b2,Ubap2l,Ankrd34a,Bcas2,Atp5f1,Slc6a17,Strip1,Amigo1,Gm17494,Sec24b,Ube2d3,H2afz,Lamtor3,Ssx2ip,Usp33,Zranb2,Srsf11,Rab2a,Mdn1,Rragd,Creb3,Gba2,Rad23b,Elp1,Trim32,Brinp1,Sh3gl2,Hook1,Ak4,Dab1,Ssbp3,Lrp8,Btf3l4,Atp6v0b,Yrdc,Yars,Fabp3,Atpif1,Rsrp1,Gale,Cdc42,Rap1gap,Miip,Mtor,Ube4b,Clstn1,Mrpl20,Ints11,Acap3,Adam22,Pclo,Pmpcb,Srpk2,Agap3,Dpp6,Ube3c,Dnajb6,Mapre3,Nrbp1,Fndc4,Nsd2,Zfyve28,Htt,Lrpap1,Crmp1,Wdr1,Kcnip4,Dhx15,Anapc4,Ociad1,Sept11,Hnrnpdl,Mapk10,Zfp932,Galnt9,Ep400,Sez6l,Grk3,1500011B03Rik,2210016L21Rik,Cabp1,Pop5,Srrm4,Ksr2,Tesc,Rnft2,Hectd4,Atp2a2,Camkk2,Rnf34,Clip1,Rsrc2,Ccdc92,Caln1,Srrm3,Zkscan1,Sun1,Casd1,Dync1i1,Glcci1,Ica1,Ndufa4,Arf5,Impdh1,Atp6v1f,Klhdc10,Ndufb2,Cul1,Krba1,Atp6v0e2,Cycs,Lancl2,Herc3,Serbp1,St3gal5,Sema4f,Mrpl53,Dctn1,Fbxo41,Aak1,Cnbp,Copg1,Chl1,Arl8b,Lhfpl4,Creld1,Efcab12,Atp6v1e1,Slc2a3,Necap1,Eno2,Tpi1,P3h3,Gpr162,Mlf2,Cops7a,Gapdh,Plekha5,Etnk1,Leng8,Ube2s,Peg3,Meis3,Ap2s1,Ppp5c,Tomm40,Megf8,Sptbn4,Ttc9b,Eid2,Med29,Psmd8,Gramd1a,Uba2,Gpi1,Lrp3,Cpt1c,Slc17a7,Snrnp70,Nomo1,A230057D06Rik,Gm44718,Mef2a,Sv2b,Ntrk3,Ngrn,Whamm,Ndufc2,Arfip2,Ric3,Usp47,Psma1,Uqcrc2,Prkcb,Spns1,Ypel3,Aldoa,Cdipt,Stx1b,Prss53,Tacc2,Dpysl4,Cend1,Slc25a22,Ap2a2,Brsk2,Arhgef7,Mcf2l,Dcun1d2,Polb,Ap3m2,Smim18,Micu3,Gpm6a,Sap30,Psd3,Atp6v1b2,Sugp2,Klhl26,Tmem59l,Rab3a,Pik3r2,Ano8,Unc13a,Ap1m1,Eps15l1,Cherp,Rbmxl1,Tbc1d9,Dand5,Calr,Mast1,Dnaja2,Gnao1,Polr2c,Nae1,E2f4,Slc9a5,Ripor1,Carmil2,Ranbp10,Vps4a,Cntnap4,Mthfsd,Tcf25,Tsnax,Dcun1d5,Mrpl4,Thyn1,Vps26b,Gramd1b,Hspa8,Kmt2a,Atp5l,Scn2b,Pcsk7,Dlat,Dmxl2,Psma4,Ube2q2,Scamp5,Cox5a,Stoml1,Nptn,Parp6,Pkm,Coro2b,Fem1b,Aagab,Herc1,Fam214a,Gnb5,Lysmd2,Fbxo9,Cox7a2,Hmgn3,Snap91,Zfp949,Trpc1,Armc8,Wdr82,Nprl2,Rbm5,Ip6k1,Bsn,Ndufaf3,Dalrd3,Nckipsd,Celsr3,Uqcrc1,Tma7,Dhx30,Azi2,Wdr48,Eif1b,Nktr,Ipcef1,Arfgef3,Bclaf1,Ncoa7,Hdac2,Sesn1,Grik2,Psap,Fam241b,Hk1,Ddx50,Snrpd3,Cabin1,Pcbp3,Sumo3,Rrp1,Rnf126,Atp5d,Ap3d1,Lsm7,Zfr2,Pip5k1c,Fzr1,Slc25a3,Slc6a15,Kcnmb4,Cnot2,Dtx3,Atp5b,Ap1b1,Ewsr1,Xbp1,Camk2b,Lgalsl,Rnf145,Mapk9,Ube2b,Ppp2ca,Aff4,Uqcrq,Hint1,Rnf187,Rai1,Rnf112,A530017D24Rik,Ubb,Arhgap44,Vamp2,Aloxe3,Senp3,Nlgn2,Slc25a11,Emc6,Rtn4rl1,Blmh,Flot2,Supt6,Wsb1,Cltc,Tspoap1,Dgke,Car10,Luc7l3,Rsad1,Kat7,Ube2z,Mrpl45,Atp6v0a1,Coa3,Ubtf,Rundc3a,Adam11,Eftud2,Ddx5,Sumo2,Grb2,Fbf1,Acox1,Rbfox3,Cbx4,Nptx1,Tepsin,Mrpl12,Rfng,Efr3b,Vsnl1,Kidins220,Dld,Ap4s1,Ralgapa1,Pnn,Klhdc2,Trim9,Actr10,Timm9,Rab15,Srsf5,Rbm25,Arel1,Ylpm1,Irf2bpl,Tmed8,Nrxn3,Eml5,Gpr68,Ddx24,Papola,Wars,Meg3,Rian,Mirg,Klc1,Pfkp,Zmynd11,Ryr2,Tbce,Amph,Epdr1,Uqcrfs1,Prpf4b,Wnk2,Gprin1,Grk6,Fam193b,Hnrnpa0,Hnrnpk,Agtpbp1,Uqcrb,Ice1,Mctp1,Tmem161b,Scamp1,Gfm2,Mrps27,Mtrex,Ndufs4,Pdhb,Thoc7,Top2b,Ppp3cb,Zswim8,Slmap,Cacna1d,Nisch,Ghitm,Hnrnpc,Nedd8,Sdr39u1,Eef1akmt1,Mir124a-1hg,Phyhip,Sucla2,Mycbp2,Slitrk1,Fgf14,Oxct1,Trio,March6,Ywhaz,Azin1,Atp6v1c1,Zfpm2,Oxr1,Sybu,Fam135b,Peg13,Ago2,Grina,Cyc1,Hgh1,Rbfox2,Kctd17,Pdxp,Josd1,Cbx7,Syngr1,Tef,Sept3,Atxn10,Sco2,Mapk8ip2,Rabl2,Lrrk2,Asic1,Smarcd1,Cox14,Scn8a,Spryd3,Map3k12,Naa60,Crebbp,Cdip1,Ubald1,Mgrn1,Glyr1,Usp7,Fopnl,Dnm1l,Pi4ka,Smpd4,Klhl22,Abcc5,Camk2n2,Eif4g1,Thpo,Chrd,Eif4a2,0610012G03Rik,Fyttd1,Sidt1,Tagln3,Dzip3,Zbtb11,Tiam1,Tmem50b,Dyrk1a,Ets2,Brwd1,Wrb,Prdm15,Tmem181a,Dynlt1a,Pde10a,Ppp2r1a,Flywch1,Srrm2,Pdpk1,Rnps1,Caskin1,Tsc2,Hagh,Mrps34,Rpusd1,Haghl,Fam173a,Stub1,Rhbdl1,Mrpl28,Ergic1,AI413582,Pacsin1,Mapk14,Ndufv3,Akap8l,Prrt1,Skiv2l,Vars,Atp6v1g2,2310061I04Rik,Ppp1r11,Gabbr1,Gtpbp2,Klhdc3,Hdgfl2,Ptprs,Cebpzos,Calm2,Wac,Snrpd1,Elp2,Syt4,Hspa9,Matr3,Apbb3,Arhgap26,AC156546.1,Napg,Nars,Nedd4l,Afg3l2,Spire1,Seh1l,Rnmt,Gm7276,Atp5a1,Gm16286,Pitpnm1,Rps6kb2,Ppp1ca,Lrfn4,Mrpl11,Sf3b2,Snx32,Znhit2,Nrxn2,Stip1,Naa40,Gng3,Tmem132a,Zfand5,Pip5k1b,Smarca2,Pten,Pgam1,Golga7b,Cnnm1,Sfxn3,Gbf1,Cuedc2,Pcgf6,Pim2,Rbm3,Porcn,Uba1,Cfp,Tenm1,Slc9a6,Slitrk4,Tmem185a,Mamld1,Atp6ap1,Gdi1,Apoo,Gm14827,Ophn1,Ogt,Ftx,Atrx,Arxes1,Bex2,Tceal5,Bex1,Tceal3,Morf4l2,Huwe1,Nbdy,Sms,Eif2s3y,Gm47283,AC149090.1</t>
        </is>
      </c>
      <c r="M13" t="inlineStr">
        <is>
          <t>[(0, 15), (0, 23), (0, 24), (0, 36), (0, 42), (0, 45), (0, 46), (0, 65), (0, 69), (0, 70), (0, 73), (0, 74), (1, 23), (2, 23), (3, 23), (5, 23), (5, 69), (6, 23), (7, 23), (8, 23), (8, 65), (8, 69), (8, 73), (9, 15), (9, 23), (9, 24), (9, 36), (9, 42), (9, 45), (9, 46), (9, 65), (9, 69), (9, 70), (9, 73), (9, 74), (10, 23), (13, 23), (14, 15), (14, 23), (14, 36), (14, 42), (14, 45), (14, 46), (14, 65), (14, 69), (14, 73), (14, 74), (16, 23), (17, 23), (18, 23), (19, 15), (19, 23), (19, 24), (19, 36), (19, 42), (19, 45), (19, 46), (19, 65), (19, 69), (19, 70), (19, 73), (19, 74), (20, 23), (21, 23), (25, 23), (26, 23), (27, 23), (28, 15), (28, 23), (28, 24), (28, 36), (28, 45), (28, 46), (28, 65), (28, 69), (28, 70), (28, 73), (28, 74), (29, 23), (30, 15), (30, 23), (30, 24), (30, 36), (30, 42), (30, 45), (30, 46), (30, 65), (30, 69), (30, 70), (30, 73), (30, 74), (31, 23), (33, 23), (34, 23), (35, 23), (35, 69), (37, 23), (39, 23), (40, 23), (41, 23), (43, 23), (44, 23), (47, 15), (47, 23), (47, 24), (47, 36), (47, 42), (47, 45), (47, 46), (47, 65), (47, 69), (47, 70), (47, 73), (47, 74), (48, 23), (51, 23), (52, 23), (53, 23), (53, 69), (55, 15), (55, 23), (55, 24), (55, 45), (55, 46), (55, 65), (55, 69), (55, 70), (55, 73), (55, 74), (56, 23), (57, 23), (59, 23), (60, 15), (60, 23), (60, 24), (60, 36), (60, 42), (60, 45), (60, 46), (60, 65), (60, 69), (60, 70), (60, 73), (60, 74), (63, 15), (63, 23), (63, 24), (63, 36), (63, 42), (63, 45), (63, 46), (63, 65), (63, 69), (63, 70), (63, 73), (63, 74), (67, 23), (68, 23), (75, 23)]</t>
        </is>
      </c>
      <c r="N13" t="n">
        <v>3598</v>
      </c>
      <c r="O13" t="n">
        <v>0.5</v>
      </c>
      <c r="P13" t="n">
        <v>0.95</v>
      </c>
      <c r="Q13" t="n">
        <v>3</v>
      </c>
      <c r="R13" t="n">
        <v>10000</v>
      </c>
      <c r="S13" t="inlineStr">
        <is>
          <t>17/12/2022, 22:14:33</t>
        </is>
      </c>
      <c r="T13" s="3">
        <f>hyperlink("https://spiral.technion.ac.il/results/MTAwMDAwMg==/12/GOResultsPROCESS","link")</f>
        <v/>
      </c>
      <c r="U13" t="inlineStr">
        <is>
          <t>['GO:0051649:establishment of localization in cell (qval2.1E-10)', 'GO:0051641:cellular localization (qval3.1E-10)', 'GO:0046907:intracellular transport (qval9.86E-10)', 'GO:0099003:vesicle-mediated transport in synapse (qval2.59E-9)', 'GO:0051179:localization (qval3.65E-9)', 'GO:0006091:generation of precursor metabolites and energy (qval4.08E-8)', 'GO:0006810:transport (qval3.54E-8)', 'GO:1902600:proton transmembrane transport (qval3.9E-8)', 'GO:0051234:establishment of localization (qval1.19E-7)', 'GO:0046034:ATP metabolic process (qval1.22E-7)', 'GO:0009205:purine ribonucleoside triphosphate metabolic process (qval2.06E-7)', 'GO:0009199:ribonucleoside triphosphate metabolic process (qval3.13E-7)', 'GO:0098693:regulation of synaptic vesicle cycle (qval3.14E-7)', 'GO:0009144:purine nucleoside triphosphate metabolic process (qval4.38E-7)', 'GO:1903421:regulation of synaptic vesicle recycling (qval1.72E-6)', 'GO:0009126:purine nucleoside monophosphate metabolic process (qval3.19E-6)', 'GO:0009167:purine ribonucleoside monophosphate metabolic process (qval3E-6)', 'GO:0009141:nucleoside triphosphate metabolic process (qval3.24E-6)', 'GO:0008104:protein localization (qval4.54E-6)', 'GO:0006754:ATP biosynthetic process (qval5.07E-6)', 'GO:0009206:purine ribonucleoside triphosphate biosynthetic process (qval6.31E-6)', 'GO:0016192:vesicle-mediated transport (qval6.15E-6)', 'GO:0060341:regulation of cellular localization (qval6.63E-6)', 'GO:0009145:purine nucleoside triphosphate biosynthetic process (qval6.84E-6)', 'GO:0033036:macromolecule localization (qval7E-6)', 'GO:0009201:ribonucleoside triphosphate biosynthetic process (qval9.58E-6)', 'GO:0009161:ribonucleoside monophosphate metabolic process (qval1.01E-5)', 'GO:0051049:regulation of transport (qval1.03E-5)', 'GO:0009142:nucleoside triphosphate biosynthetic process (qval1.14E-5)', 'GO:0009123:nucleoside monophosphate metabolic process (qval1.96E-5)', 'GO:0008380:RNA splicing (qval3.61E-5)', 'GO:0009127:purine nucleoside monophosphate biosynthetic process (qval3.62E-5)', 'GO:0009168:purine ribonucleoside monophosphate biosynthetic process (qval3.51E-5)', 'GO:0050807:regulation of synapse organization (qval3.47E-5)', 'GO:0006090:pyruvate metabolic process (qval5.29E-5)', 'GO:0009156:ribonucleoside monophosphate biosynthetic process (qval6.46E-5)', 'GO:1900242:regulation of synaptic vesicle endocytosis (qval7.13E-5)', 'GO:0006397:mRNA processing (qval1.07E-4)', 'GO:0022904:respiratory electron transport chain (qval1.14E-4)', 'GO:0009124:nucleoside monophosphate biosynthetic process (qval1.12E-4)', 'GO:0010970:transport along microtubule (qval1.11E-4)', 'GO:0099111:microtubule-based transport (qval1.22E-4)', 'GO:0140238:presynaptic endocytosis (qval1.2E-4)', 'GO:0048488:synaptic vesicle endocytosis (qval1.17E-4)', 'GO:0032990:cell part morphogenesis (qval1.16E-4)', 'GO:0006122:mitochondrial electron transport, ubiquinol to cytochrome c (qval1.28E-4)', 'GO:0070647:protein modification by small protein conjugation or removal (qval1.44E-4)', 'GO:0008088:axo-dendritic transport (qval1.43E-4)', 'GO:0030705:cytoskeleton-dependent intracellular transport (qval1.46E-4)', 'GO:0015031:protein transport (qval1.54E-4)', 'GO:0048858:cell projection morphogenesis (qval1.58E-4)', 'GO:0044237:cellular metabolic process (qval1.7E-4)', 'GO:0048812:neuron projection morphogenesis (qval1.8E-4)', 'GO:0051640:organelle localization (qval1.91E-4)', 'GO:0022900:electron transport chain (qval1.94E-4)', 'GO:0032446:protein modification by small protein conjugation (qval1.98E-4)', 'GO:0015833:peptide transport (qval2E-4)', 'GO:0007269:neurotransmitter secretion (qval2.09E-4)', 'GO:0045184:establishment of protein localization (qval2.2E-4)', 'GO:0050684:regulation of mRNA processing (qval2.25E-4)', 'GO:0006886:intracellular protein transport (qval2.26E-4)', 'GO:0098662:inorganic cation transmembrane transport (qval2.31E-4)']</t>
        </is>
      </c>
      <c r="V13" s="3">
        <f>hyperlink("https://spiral.technion.ac.il/results/MTAwMDAwMg==/12/GOResultsFUNCTION","link")</f>
        <v/>
      </c>
      <c r="W13" t="inlineStr">
        <is>
          <t>['GO:0044769:ATPase activity, coupled to transmembrane movement of ions, rotational mechanism (qval7.32E-8)', 'GO:0005515:protein binding (qval3.84E-6)', 'GO:0019899:enzyme binding (qval2.78E-6)', 'GO:0015078:proton transmembrane transporter activity (qval8.42E-6)', 'GO:0005488:binding (qval1.01E-5)', 'GO:0022853:active ion transmembrane transporter activity (qval9.17E-6)', 'GO:0042625:ATPase coupled ion transmembrane transporter activity (qval7.86E-6)', 'GO:0019829:cation-transporting ATPase activity (qval6.88E-6)', 'GO:0036442:proton-exporting ATPase activity (qval7.99E-6)', 'GO:0015077:monovalent inorganic cation transmembrane transporter activity (qval5.57E-5)', 'GO:0046933:proton-transporting ATP synthase activity, rotational mechanism (qval5.68E-5)', 'GO:0046961:proton-transporting ATPase activity, rotational mechanism (qval6.48E-5)', 'GO:0035639:purine ribonucleoside triphosphate binding (qval2.42E-4)']</t>
        </is>
      </c>
      <c r="X13" s="3">
        <f>hyperlink("https://spiral.technion.ac.il/results/MTAwMDAwMg==/12/GOResultsCOMPONENT","link")</f>
        <v/>
      </c>
      <c r="Y13" t="inlineStr">
        <is>
          <t>['GO:0043209:myelin sheath (qval7.59E-18)', 'GO:0097458:neuron part (qval3.89E-17)', 'GO:0044456:synapse part (qval5.68E-16)', 'GO:0044424:intracellular part (qval1.16E-15)', 'GO:0045202:synapse (qval2.55E-14)', 'GO:0044464:cell part (qval2.5E-13)', 'GO:0043227:membrane-bounded organelle (qval2.83E-13)', 'GO:0098798:mitochondrial protein complex (qval1.78E-12)', 'GO:0043229:intracellular organelle (qval6.33E-12)', 'GO:0043226:organelle (qval1.24E-11)', 'GO:0044444:cytoplasmic part (qval5.13E-11)', 'GO:0043231:intracellular membrane-bounded organelle (qval7.29E-11)', 'GO:0044422:organelle part (qval1.83E-10)', 'GO:0044446:intracellular organelle part (qval3.08E-10)', 'GO:0044455:mitochondrial membrane part (qval2.91E-10)', 'GO:0098796:membrane protein complex (qval3.17E-10)', 'GO:0098978:glutamatergic synapse (qval3.68E-10)', 'GO:0043005:neuron projection (qval6.48E-9)', 'GO:0098800:inner mitochondrial membrane protein complex (qval8.1E-9)', 'GO:0044429:mitochondrial part (qval1.7E-8)', 'GO:0032991:protein-containing complex (qval1.77E-8)', 'GO:1902494:catalytic complex (qval1.92E-8)', 'GO:0097470:ribbon synapse (qval4.33E-8)', 'GO:0033178:proton-transporting two-sector ATPase complex, catalytic domain (qval1.15E-7)', 'GO:0031090:organelle membrane (qval1.11E-7)', 'GO:0008021:synaptic vesicle (qval2.21E-7)', 'GO:0042995:cell projection (qval2.67E-7)', 'GO:0070382:exocytic vesicle (qval2.72E-7)', 'GO:0070469:respiratory chain (qval1.46E-6)', 'GO:0005737:cytoplasm (qval1.99E-6)', 'GO:0016469:proton-transporting two-sector ATPase complex (qval2.17E-6)', 'GO:0005739:mitochondrion (qval2.17E-6)', 'GO:0099501:exocytic vesicle membrane (qval2.35E-6)', 'GO:0030672:synaptic vesicle membrane (qval2.28E-6)', 'GO:0031300:intrinsic component of organelle membrane (qval2.9E-6)', 'GO:0030658:transport vesicle membrane (qval3.87E-6)', 'GO:0031966:mitochondrial membrane (qval3.85E-6)', 'GO:0044297:cell body (qval4.18E-6)', 'GO:0005743:mitochondrial inner membrane (qval5.34E-6)', 'GO:0043025:neuronal cell body (qval6.08E-6)', 'GO:0044433:cytoplasmic vesicle part (qval6.19E-6)', 'GO:0045275:respiratory chain complex III (qval6.1E-6)', 'GO:0005750:mitochondrial respiratory chain complex III (qval5.96E-6)', 'GO:0030133:transport vesicle (qval7.68E-6)', 'GO:0031301:integral component of organelle membrane (qval7.51E-6)', 'GO:0033267:axon part (qval8.53E-6)', 'GO:0098803:respiratory chain complex (qval1.18E-5)', 'GO:0120025:plasma membrane bounded cell projection (qval2.18E-5)', 'GO:0005681:spliceosomal complex (qval2.27E-5)', 'GO:1990204:oxidoreductase complex (qval2.74E-5)', 'GO:0019866:organelle inner membrane (qval2.86E-5)']</t>
        </is>
      </c>
    </row>
    <row r="14">
      <c r="A14" s="1" t="n">
        <v>13</v>
      </c>
      <c r="B14" t="n">
        <v>20948</v>
      </c>
      <c r="C14" t="n">
        <v>3212</v>
      </c>
      <c r="D14" t="n">
        <v>76</v>
      </c>
      <c r="E14" t="n">
        <v>955</v>
      </c>
      <c r="F14" t="n">
        <v>2495</v>
      </c>
      <c r="G14" t="n">
        <v>51</v>
      </c>
      <c r="H14" t="n">
        <v>5700</v>
      </c>
      <c r="I14" t="n">
        <v>147</v>
      </c>
      <c r="J14" s="2" t="n">
        <v>-3635.962168024525</v>
      </c>
      <c r="K14" t="n">
        <v>0.4572521735185323</v>
      </c>
      <c r="L14" t="inlineStr">
        <is>
          <t>Atp6v1h,Stau2,Tmem70,Ogfrl1,Fam168b,Actr1b,Inpp4a,Lonrf2,Gls,Sf3b1,Hspe1,Fam126b,Sumo1,Raph1,Ndufs1,Map2,Unc80,Atg9a,Tuba4a,Speg,Chpf,Tmem198,Slc4a3,Nyap2,Mff,Per2,Ndufa10,Ppp1r7,Stk25,Mfsd4a,Lrrn2,Camsap2,B3galt2,Glrx2,Tsen15,Cacna1e,Xpr1,Acbd6,Astn1,Mrps14,Kifap3,Nme7,Atp1b1,Rgs7,Fh1,Susd4,Smyd2,Plxna2,Nmt2,Camk1d,Sec61a2,Celf2,Atp5c1,Cacnb2,Gpr158,Cacna1b,Mrpl41,Grin1,Sptan1,Zer1,Usp20,Prrc2b,Swi5,Dnm1,1110008P14Rik,St6galnac6,Stxbp1,Rabepk,Psmd5,Ndufa8,Rabgap1,Strbp,Arpc5l,Scai,Orc4,Mbd5,Kif5c,Kcnj3,Psmd14,Slc4a10,Scn2a,Bbs5,Klhl23,Slc25a12,Atf2,Atp5g3,Zc3h15,Ptprj,C1qtnf4,Kbtbd4,Madd,1110051M20Rik,Ambra1,Cry2,Syt13,Trim44,D430041D05Rik,Lpcat4,Nop10,Emc4,Scg5,Disp2,Trp53bp1,Ckmt1,Stard7,Kcnip3,Mrps26,Itpa,Slc23a2,Cds2,Chgb,Crls1,Tmx4,Snap25,Tasp1,Ndufaf5,Macrod2,Flrt3,Pcsk2,Slc24a3,Naa20,Napb,Snph,Tspyl3,Map1lc3a,Epb41l1,Dlgap4,Ndrg3,Src,Vstm2l,Snhg11,Plcg1,Gdap1l1,Rims4,Ywhab,Tomm34,Slc12a5,Zmynd8,Cse1l,Adnp,Gnas,Nelfcd,Fam217b,Arfgap1,Kcnq2,Eef1a2,Stmn3,Dnajc5,Pcmtd2,Stmn2,Snx16,Nceh1,Rpl22l1,Prkci,Slc7a14,Ndufb5,Ttc14,Cetn4,Ndufc1,Dclk1,Nbea,Serpini1,Gria2,Map9,Dclk2,Khdc4,Dap3,Rusc1,Adar,Ube2q1,Atp8b2,Ubap2l,Pip5k1a,Mllt11,Ankrd34a,Prkab2,Man1a2,Phtf1,Kcnd3,Atp5f1,Slc6a17,Strip1,Atxn7l2,Celsr2,Wdr47,Extl2,Rtca,Plppr5,Ap1ar,Sec24b,Cxxc4,Ppp3ca,H2afz,Lamtor3,Ssx2ip,Zranb2,Sdcbp,Rab2a,Clvs1,2610301B20Rik,Fam92a,Usp45,Ndufaf4,Mdn1,Ndufb6,Nfx1,Nol6,Dctn3,Ccl27a,Unc13b,Tesk1,Gba2,Gabbr2,Alg2,Tmem246,Elp1,Frrs1l,Ugcg,Trim32,Brinp1,Sh3gl2,Klhl9,Hook1,Dnajc6,Sgip1,Ttc4,Ssbp3,Lrp8,Rnf11,Mast2,Atp6v0b,Yrdc,Meaf6,Grik3,Fabp3,Atpif1,Slc9a1,Arid1a,Lypla2,Rap1gap,Sh2d5,Dnajc16,Vps13d,Mfn2,Clstn1,Camta1,Ajap1,Acap3,Adam22,Pclo,Fam185a,Srpk2,Klhl7,Agap3,Rheb,Actr3b,Dpp6,Lmbr1,Ube3c,Dnajb6,Mapre3,Gpn1,Ywhah,Maea,Gm1673,Htt,Lrpap1,Crmp1,Kcnip4,Stim2,Tbc1d1,Grsf1,Mapk10,Ephx4,Dgkq,Ddx51,Asphd2,Sez6l,Grk3,Svop,1500011B03Rik,Sppl3,Cabp1,Bicdl1,Srrm4,Nos1,Rnft2,Hectd4,Naa25,Fam216a,Rnf34,Rhof,Bcl7a,Pitpnm2,Ccdc92,Bri3bp,Ran,Chchd2,Galnt17,Auts2,Mdh2,Srrm3,Ywhag,Actl6b,Zkscan1,Ttyh3,Lmtk2,Tmem130,Atp5j2,Casd1,Dync1i1,Asns,Ica1,Ndufa4,Wasl,Impdh1,Klhdc10,Mtpn,Tcaf1,Cntnap2,Atp6v0e2,Cycs,Snx10,Lancl2,Herc3,St3gal5,Htra2,Wdr54,Dctn1,Fbxo41,Add2,Aak1,Copg1,H1fx,Podxl2,Plxna1,Chchd6,Gpr27,Srgap3,Creld1,Prrt3,Syn2,Rasgef1a,Atp6v1e1,Slc2a3,Necap1,Clstn3,Grcc10,Eno2,Tpi1,Gpr162,Ptms,Mlf2,Cops7a,Pianp,Gapdh,Tigar,Gabarapl1,Fam234b,Plekha5,Cmas,Prpf31,Ube2s,Ccdc106,Zscan18,Ube2m,Meis3,Sae1,Ap2s1,Calm3,Pnmal2,Ppp5c,Mark4,Tomm40,Zfp428,Irgq,Atp1a3,Grik5,Gsk3a,Numbl,Sptbn4,Ttc9b,Eid2,Med29,Cox6b1,Gramd1a,Gpi1,Lrp3,Dpy19l3,Ccne1,Shank1,Syt3,Nup62,Cpt1c,Herc2,Gabrb3,Snrpn,Tm2d3,Lysmd4,Mef2a,Sv2b,Ntrk3,Ngrn,Ap3b2,Ramac,Ndufc2,Pgm2l1,Ppme1,Rab6a,Arhgef17,Mical2,1110004F10Rik,Ndufab1,Prkcb,Coro1a,Ypel3,Aldoa,Asphd1,Cdipt,Fbxl19,Stx1b,Tacc2,B4galnt4,Cend1,Slc25a22,Dusp8,Camsap3,Tubgcp3,Vdac3,Ap3m2,Smim18,Micu3,Cnot7,Slc25a4,Gpm6a,Psd3,Atp6v1b2,Pbx4,Crtc1,Tmem59l,Fkbp8,Ssbp4,Rab3a,Pik3r2,Ccdc124,Abhd8,Ano8,Unc13a,Fcho1,Eps15l1,Large1,Zfp827,Adgrl1,Prkaca,Mast1,Prdx2,Asna1,Dnaja2,Itfg1,Gnao1,Ogfod1,Coq9,Polr2c,Cfap20,Csnk2a2,Ndrg4,Got2,Nae1,Atp6v0d1,Ripor1,Carmil2,Znrf1,Vps9d1,Tcf25,Tsnax,Ubl5,Pin1,Cdkn2d,Plppr2,Opcml,Ddx25,Hspa8,Thy1,Atp5l,Scn2b,Arhgap20,Elmod1,Dmxl2,Idh3a,Hmg20a,Scamp5,Cox5a,Mpi,Stoml1,Insyn1,Nptn,Bbs4,Parp6,Pkm,Fem1b,Aagab,Hacd3,Herc1,Vps13c,Pygo1,Myo5a,Gnb5,Lysmd2,Cox7a2,Snap91,Rasgrf1,Trpc1,Mras,Armc8,Wdr82,Dock3,Nprl2,Ip6k1,Bsn,Nicn1,Dalrd3,Celsr3,Tma7,Trank1,2900079G21Rik,Azi2,Exog,Eif1b,Lrp11,Stxbp5,Hivep2,Arfgef3,Ncoa7,Tspyl1,Tspyl4,Hdac2,Sobp,Grik2,Serinc1,Psap,Ppa1,Hk1,Gnaz,Mif,Pcbp3,Sumo3,Rrp1,Gm47163,Rnf126,Atp5d,Apc2,Uqcr11,Btbd2,Atcay,Zfr2,Matk,Pip5k1c,Dohh,Arl1,Uhrf1bp1l,Slc25a3,Vezt,Ndufa12,Ube2n,B4galnt1,Dtx3,Atp5b,Mtfp1,Nipsnap1,Ap1b1,Camk2b,Zmiz2,Purb,Ppp3r1,Actr2,Rab1a,Mdh1,Ehbp1,Rars,Gabrg2,Rnf145,Cyfip2,Mapk9,Nhp2,Rmnd5b,Vdac1,Rnf187,Arf1,Snap47,4933439C10Rik,Rai1,Ttc19,Ubb,Map2k4,Myh10,Vamp2,Rnf227,Chd3,Eif5a,Dlg4,Camta2,Camkk1,Rap1gap2,Sgsm2,Rtn4rl1,Abr,Sez6,Unc119,Cdk5r1,Ap2b1,Rasl10b,Rps6kb1,Cltc,Tspoap1,Cox11,Nme1,Atp5g1,Pnpo,Lasp1,B230217C12Rik,Krt222,Kat2a,Atp6v0a1,Coa3,Becn1,Atxn7l3,Rundc3a,Eftud2,Fmnl1,Nsf,Dcaf7,Nol11,Psmd12,Sumo2,Grb2,Ube2o,Cygb,Rbfox3,Gaa,Actg1,Mrpl12,Foxk2,Dtnb,Efr3b,Ncoa1,Wdr35,Vsnl1,Rock2,Myt1l,Dld,Tspan13,Bzw2,Ankmy2,Nrcam,Akap6,Ralgapa1,Sec23a,Trappc6b,Pnn,Fbxo33,Lrfn5,Fkbp3,Klhdc2,Atl1,Actr10,Timm9,Rtn1,Atp6v1d,Dcaf5,Srsf5,Cox16,Arel1,Ylpm1,Nrxn3,Calm1,Ttc7b,Ndufb1-ps,Unc79,Ddx24,Meg3,Rian,Mirg,Bag5,Klc1,Cep170b,Ryr2,Tbce,Vps41,Amph,Epdr1,Zfp322a,Smim13,Gmpr,Atxn1,Cap2,Fam8a1,Wnk2,Spin1,Sfxn1,Gprin1,Sncb,Prelid1,Pdlim7,Klhl3,Uqcrb,Ube2ql1,Med10,Nr2f1,Fam169a,Map1b,Rgs7bp,Kif2a,Rab3c,Ndufs4,Pdhb,Cadps,Ppp3cb,Zswim8,Kcnma1,Slmap,Cacna1d,Nisch,Bap1,Mapk8,Grid1,Apex1,Slc7a8,Nedd8,Sdr39u1,Mrpl57,Mir124a-1hg,Sucla2,Zc3h13,Tsc22d1,Serp2,Akap11,Wbp4,Mycbp2,Slitrk1,Slitrk5,Nalcn,Oxct1,Cplane1,Sub1,6030458C11Rik,Ctnnd2,March6,Ywhaz,Atp6v1c1,Oxr1,Fam49b,Slc45a4,Ptp4a3,Rhpn1,Grina,Cyc1,Kifc2,Rbfox2,Kctd17,Pdxp,Cbx6,Syngr1,Mrtfa,Tef,Sept3,Sult4a1,Rtl6,Atxn10,Mapk8ip2,Slc2a13,Nell2,Cacnb3,Arf3,Mcrs1,Faim2,Scn8a,Spryd3,Pam16,Ubald1,Mgrn1,Usp7,Snn,Bmerb1,Fopnl,Dnm1l,Pi4ka,Klhl22,Dgcr6,Tango2,Sept5,Abcc5,Ap2m1,Camk2n2,Eif4g1,Polr2h,Senp2,Eif4a2,Ppp1r2,0610012G03Rik,Cep19,Fyttd1,Ndufb4,Gsk3b,Atp6v1a,Tagln3,Dzip3,Ift57,Cxadr,Mrpl39,Sod1,Synj1,Cbr1,Ttc3,Gtf2h5,Ppp2r1a,Flywch1,Elob,Atp6v0c,Rnps1,Caskin1,Syngr3,Mapk8ip3,Fbxl16,Rhbdl1,Ergic1,Syngap1,Uqcc2,Pacsin1,Mapk14,Ehmt2,Atp6v1g2,Flot1,Tubb5,Prr3,Gnl1,Gabbr1,Klhdc3,Ptprs,Slc25a23,Pja2,Vapa,Ndufv2,Dlgap1,Myl12b,Lpin2,Clip4,Map4k3,Prkce,Calm2,Nrxn1,Cul2,Usp14,Ttc39c,Impact,B4galt6,Nol4,Elp2,Tpgs2,Celf4,Rit2,Syt4,Slc25a46,Rell2,Rnf14,Ndfip1,AC156546.1,Eif1a,Ap3s1,Napg,Txnl1,Wdr7,St8sia3,Nars,Afg3l2,Spire1,Atp5a1,Gm16286,Mrpl21,Pitpnm1,Ankrd13d,Lrfn4,Mrpl11,B4gat1,Ccdc85b,Snx32,Mrpl49,Znhit2,Nrxn2,Otub1,Cox8a,Gng3,B3gat3,Fads3,Syt7,Pip5k1b,Smarca2,Pten,Pgam1,Zdhhc16,Avpi1,Got1,Sfxn3,Btrc,Cnnm2,Atp5md,Trub1,Atrnl1,Nudt11,Syp,Pim2,Tspan7,Atp6ap2,Araf,Syn1,Elk1,Mcts1,Gria3,Hprt,Slc9a6,Slitrk4,Tmem185a,Cd99l2,Pdzd4,L1cam,Tab3,Maged1,Gspt2,Arhgef9,Zc3h12b,Pja1,Dlg3,Nlgn3,Chic1,Cox7b,Pgk1,Armcx1,Armcx3,Armcx5,Gprasp1,Gprasp2,Bex2,Tceal5,Bex3,Tceal3,Zcchc18,Prps1,Tro,Gnl3l,Kantr,Ubqln2,Sms,Pdha1,Reps2,Gm47283,AC149090.1</t>
        </is>
      </c>
      <c r="M14" t="inlineStr">
        <is>
          <t>[(0, 15), (0, 23), (0, 36), (0, 42), (0, 45), (0, 49), (0, 54), (0, 58), (0, 65), (0, 69), (0, 70), (0, 71), (0, 72), (0, 73), (0, 74), (5, 15), (5, 36), (5, 42), (5, 45), (5, 65), (5, 74), (9, 1), (9, 2), (9, 4), (9, 6), (9, 11), (9, 12), (9, 15), (9, 18), (9, 21), (9, 22), (9, 23), (9, 24), (9, 26), (9, 32), (9, 33), (9, 34), (9, 36), (9, 38), (9, 39), (9, 41), (9, 42), (9, 44), (9, 45), (9, 46), (9, 49), (9, 50), (9, 52), (9, 54), (9, 58), (9, 59), (9, 61), (9, 62), (9, 65), (9, 66), (9, 68), (9, 69), (9, 70), (9, 71), (9, 72), (9, 73), (9, 74), (19, 15), (19, 23), (19, 36), (19, 42), (19, 45), (19, 49), (19, 54), (19, 58), (19, 65), (19, 69), (19, 71), (19, 72), (19, 74), (28, 15), (28, 36), (28, 42), (28, 45), (28, 65), (28, 74), (30, 1), (30, 12), (30, 15), (30, 22), (30, 23), (30, 24), (30, 26), (30, 32), (30, 36), (30, 38), (30, 41), (30, 42), (30, 45), (30, 49), (30, 50), (30, 52), (30, 54), (30, 58), (30, 65), (30, 68), (30, 69), (30, 70), (30, 71), (30, 72), (30, 73), (30, 74), (55, 15), (55, 36), (55, 42), (55, 45), (55, 58), (55, 65), (55, 74), (60, 1), (60, 12), (60, 15), (60, 21), (60, 22), (60, 23), (60, 24), (60, 26), (60, 32), (60, 33), (60, 36), (60, 38), (60, 41), (60, 42), (60, 45), (60, 49), (60, 50), (60, 52), (60, 54), (60, 58), (60, 62), (60, 65), (60, 68), (60, 69), (60, 70), (60, 71), (60, 72), (60, 73), (60, 74), (63, 74), (75, 15), (75, 65), (75, 74)]</t>
        </is>
      </c>
      <c r="N14" t="n">
        <v>2228</v>
      </c>
      <c r="O14" t="n">
        <v>0.5</v>
      </c>
      <c r="P14" t="n">
        <v>0.95</v>
      </c>
      <c r="Q14" t="n">
        <v>3</v>
      </c>
      <c r="R14" t="n">
        <v>10000</v>
      </c>
      <c r="S14" t="inlineStr">
        <is>
          <t>17/12/2022, 22:15:10</t>
        </is>
      </c>
      <c r="T14" s="3">
        <f>hyperlink("https://spiral.technion.ac.il/results/MTAwMDAwMg==/13/GOResultsPROCESS","link")</f>
        <v/>
      </c>
      <c r="U14" t="inlineStr">
        <is>
          <t>['GO:0051179:localization (qval3.8E-16)', 'GO:0006810:transport (qval1.53E-14)', 'GO:0051234:establishment of localization (qval1.47E-13)', 'GO:0051641:cellular localization (qval4.79E-13)', 'GO:0099003:vesicle-mediated transport in synapse (qval3.45E-12)', 'GO:0051649:establishment of localization in cell (qval3.93E-12)', 'GO:0046907:intracellular transport (qval1.04E-10)', 'GO:0098693:regulation of synaptic vesicle cycle (qval9.73E-11)', 'GO:1902600:proton transmembrane transport (qval4.24E-10)', 'GO:0099536:synaptic signaling (qval3.49E-9)', 'GO:0009205:purine ribonucleoside triphosphate metabolic process (qval3.48E-9)', 'GO:0099537:trans-synaptic signaling (qval5.62E-9)', 'GO:0098916:anterograde trans-synaptic signaling (qval5.32E-9)', 'GO:0007268:chemical synaptic transmission (qval4.94E-9)', 'GO:0009199:ribonucleoside triphosphate metabolic process (qval4.83E-9)', 'GO:0050804:modulation of chemical synaptic transmission (qval4.93E-9)', 'GO:0009206:purine ribonucleoside triphosphate biosynthetic process (qval4.83E-9)', 'GO:0099177:regulation of trans-synaptic signaling (qval4.79E-9)', 'GO:0006091:generation of precursor metabolites and energy (qval4.78E-9)', 'GO:0009145:purine nucleoside triphosphate biosynthetic process (qval5.59E-9)', 'GO:0009144:purine nucleoside triphosphate metabolic process (qval6.41E-9)', 'GO:0009201:ribonucleoside triphosphate biosynthetic process (qval9.26E-9)', 'GO:0023052:signaling (qval1.1E-8)', 'GO:0006996:organelle organization (qval2.01E-8)', 'GO:0065008:regulation of biological quality (qval2.9E-8)', 'GO:0050808:synapse organization (qval2.8E-8)', 'GO:0042391:regulation of membrane potential (qval2.74E-8)', 'GO:0016192:vesicle-mediated transport (qval3.01E-8)', 'GO:0009126:purine nucleoside monophosphate metabolic process (qval4.28E-8)', 'GO:0009167:purine ribonucleoside monophosphate metabolic process (qval4.13E-8)', 'GO:0008104:protein localization (qval4.43E-8)', 'GO:0046034:ATP metabolic process (qval4.64E-8)', 'GO:0009127:purine nucleoside monophosphate biosynthetic process (qval5.57E-8)', 'GO:0009168:purine ribonucleoside monophosphate biosynthetic process (qval5.4E-8)', 'GO:0006754:ATP biosynthetic process (qval5.35E-8)', 'GO:0009141:nucleoside triphosphate metabolic process (qval6.3E-8)', 'GO:0033036:macromolecule localization (qval9.2E-8)', 'GO:0009142:nucleoside triphosphate biosynthetic process (qval1.03E-7)', 'GO:0009156:ribonucleoside monophosphate biosynthetic process (qval1.27E-7)', 'GO:0051049:regulation of transport (qval1.34E-7)', 'GO:0060627:regulation of vesicle-mediated transport (qval1.34E-7)', 'GO:0048812:neuron projection morphogenesis (qval1.34E-7)', 'GO:0016043:cellular component organization (qval1.52E-7)', 'GO:0048858:cell projection morphogenesis (qval1.55E-7)', 'GO:0007610:behavior (qval1.74E-7)', 'GO:0032990:cell part morphogenesis (qval1.84E-7)', 'GO:0071840:cellular component organization or biogenesis (qval1.82E-7)', 'GO:0009161:ribonucleoside monophosphate metabolic process (qval2.16E-7)', 'GO:0097479:synaptic vesicle localization (qval2.22E-7)', 'GO:0120039:plasma membrane bounded cell projection morphogenesis (qval2.29E-7)', 'GO:0009124:nucleoside monophosphate biosynthetic process (qval2.48E-7)', 'GO:0009123:nucleoside monophosphate metabolic process (qval5.26E-7)', 'GO:0007269:neurotransmitter secretion (qval7.2E-7)', 'GO:1903421:regulation of synaptic vesicle recycling (qval8.17E-7)', 'GO:0009152:purine ribonucleotide biosynthetic process (qval8.4E-7)', 'GO:0009987:cellular process (qval8.66E-7)', 'GO:0051648:vesicle localization (qval9.55E-7)', 'GO:0099643:signal release from synapse (qval1.04E-6)', 'GO:0007267:cell-cell signaling (qval1.45E-6)', 'GO:0051128:regulation of cellular component organization (qval1.8E-6)', 'GO:0030100:regulation of endocytosis (qval2.81E-6)', 'GO:0035176:social behavior (qval2.96E-6)', 'GO:0051703:intraspecies interaction between organisms (qval2.91E-6)', 'GO:0009260:ribonucleotide biosynthetic process (qval2.98E-6)', 'GO:0006164:purine nucleotide biosynthetic process (qval3.4E-6)', 'GO:0140238:presynaptic endocytosis (qval3.41E-6)', 'GO:0048488:synaptic vesicle endocytosis (qval3.36E-6)', 'GO:0030030:cell projection organization (qval5.84E-6)', 'GO:0046390:ribose phosphate biosynthetic process (qval6.64E-6)', 'GO:0051705:multi-organism behavior (qval6.82E-6)', 'GO:0072522:purine-containing compound biosynthetic process (qval7.43E-6)', 'GO:0061024:membrane organization (qval8.44E-6)', 'GO:0007416:synapse assembly (qval1.22E-5)', 'GO:0006839:mitochondrial transport (qval1.25E-5)', 'GO:0006811:ion transport (qval1.25E-5)', 'GO:0007005:mitochondrion organization (qval1.24E-5)', 'GO:0007154:cell communication (qval1.32E-5)', 'GO:0015985:energy coupled proton transport, down electrochemical gradient (qval1.32E-5)', 'GO:0015986:ATP synthesis coupled proton transport (qval1.31E-5)', 'GO:0017156:calcium ion regulated exocytosis (qval1.72E-5)', 'GO:0098662:inorganic cation transmembrane transport (qval1.79E-5)', 'GO:0098660:inorganic ion transmembrane transport (qval1.84E-5)', 'GO:0030534:adult behavior (qval1.87E-5)', 'GO:0051668:localization within membrane (qval1.91E-5)', 'GO:0099072:regulation of postsynaptic membrane neurotransmitter receptor levels (qval1.95E-5)', 'GO:0060341:regulation of cellular localization (qval2.34E-5)', 'GO:1900242:regulation of synaptic vesicle endocytosis (qval2.34E-5)', 'GO:0009150:purine ribonucleotide metabolic process (qval2.37E-5)', 'GO:0030705:cytoskeleton-dependent intracellular transport (qval2.54E-5)', 'GO:0051650:establishment of vesicle localization (qval2.56E-5)', 'GO:0050807:regulation of synapse organization (qval2.83E-5)', 'GO:0010970:transport along microtubule (qval2.8E-5)', 'GO:0099111:microtubule-based transport (qval3.17E-5)', 'GO:0048172:regulation of short-term neuronal synaptic plasticity (qval3.78E-5)', 'GO:0017158:regulation of calcium ion-dependent exocytosis (qval3.77E-5)', 'GO:0006886:intracellular protein transport (qval4.04E-5)', 'GO:0032940:secretion by cell (qval4.02E-5)', 'GO:0048489:synaptic vesicle transport (qval4.4E-5)', 'GO:0097480:establishment of synaptic vesicle localization (qval4.36E-5)', 'GO:0006836:neurotransmitter transport (qval4.32E-5)', 'GO:0035418:protein localization to synapse (qval5.01E-5)', 'GO:0034762:regulation of transmembrane transport (qval5.28E-5)', 'GO:0048259:regulation of receptor-mediated endocytosis (qval5.35E-5)', 'GO:0010807:regulation of synaptic vesicle priming (qval5.64E-5)', 'GO:0042776:mitochondrial ATP synthesis coupled proton transport (qval5.58E-5)', 'GO:0098655:cation transmembrane transport (qval6.07E-5)', 'GO:0051640:organelle localization (qval6.05E-5)', 'GO:0045055:regulated exocytosis (qval6.14E-5)', 'GO:0006163:purine nucleotide metabolic process (qval6.3E-5)', 'GO:0045184:establishment of protein localization (qval6.66E-5)', 'GO:0006090:pyruvate metabolic process (qval7.35E-5)', 'GO:0023061:signal release (qval7.4E-5)', 'GO:0034765:regulation of ion transmembrane transport (qval7.74E-5)', 'GO:0032879:regulation of localization (qval7.77E-5)', 'GO:0015672:monovalent inorganic cation transport (qval7.99E-5)', 'GO:0009259:ribonucleotide metabolic process (qval9.14E-5)', 'GO:0034613:cellular protein localization (qval1.03E-4)', 'GO:0015031:protein transport (qval1.07E-4)', 'GO:0007409:axonogenesis (qval1.18E-4)', 'GO:0009165:nucleotide biosynthetic process (qval1.18E-4)', 'GO:0072521:purine-containing compound metabolic process (qval1.26E-4)']</t>
        </is>
      </c>
      <c r="V14" s="3">
        <f>hyperlink("https://spiral.technion.ac.il/results/MTAwMDAwMg==/13/GOResultsFUNCTION","link")</f>
        <v/>
      </c>
      <c r="W14" t="inlineStr">
        <is>
          <t>['GO:0044769:ATPase activity, coupled to transmembrane movement of ions, rotational mechanism (qval3.37E-11)', 'GO:0015078:proton transmembrane transporter activity (qval2.42E-10)', 'GO:0008092:cytoskeletal protein binding (qval1.31E-8)', 'GO:0015077:monovalent inorganic cation transmembrane transporter activity (qval1.43E-8)', 'GO:0022853:active ion transmembrane transporter activity (qval1.49E-8)', 'GO:0042625:ATPase coupled ion transmembrane transporter activity (qval1.24E-8)', 'GO:0019829:cation-transporting ATPase activity (qval1.06E-8)', 'GO:0005515:protein binding (qval9.3E-8)', 'GO:0022890:inorganic cation transmembrane transporter activity (qval1.13E-7)', 'GO:0046961:proton-transporting ATPase activity, rotational mechanism (qval2.27E-7)', 'GO:0015318:inorganic molecular entity transmembrane transporter activity (qval2.08E-7)', 'GO:0008324:cation transmembrane transporter activity (qval2.33E-7)', 'GO:0015075:ion transmembrane transporter activity (qval3.47E-7)', 'GO:0036442:proton-exporting ATPase activity (qval5.67E-7)', 'GO:0019899:enzyme binding (qval1.22E-6)', 'GO:0019901:protein kinase binding (qval2.2E-6)', 'GO:0019900:kinase binding (qval2.47E-6)', 'GO:0017075:syntaxin-1 binding (qval1.75E-5)', 'GO:0000149:SNARE binding (qval1.69E-5)', 'GO:0005215:transporter activity (qval2.82E-5)', 'GO:0042626:ATPase activity, coupled to transmembrane movement of substances (qval2.93E-5)', 'GO:0022857:transmembrane transporter activity (qval2.81E-5)', 'GO:0043492:ATPase activity, coupled to movement of substances (qval4.47E-5)', 'GO:0015399:primary active transmembrane transporter activity (qval5.96E-5)', 'GO:0015405:P-P-bond-hydrolysis-driven transmembrane transporter activity (qval5.73E-5)', 'GO:0035254:glutamate receptor binding (qval6.13E-5)', 'GO:0046933:proton-transporting ATP synthase activity, rotational mechanism (qval1.46E-4)', 'GO:0019905:syntaxin binding (qval1.53E-4)']</t>
        </is>
      </c>
      <c r="X14" s="3">
        <f>hyperlink("https://spiral.technion.ac.il/results/MTAwMDAwMg==/13/GOResultsCOMPONENT","link")</f>
        <v/>
      </c>
      <c r="Y14" t="inlineStr">
        <is>
          <t>['GO:0097458:neuron part (qval1.11E-37)', 'GO:0044456:synapse part (qval3.97E-37)', 'GO:0045202:synapse (qval2.77E-31)', 'GO:0043209:myelin sheath (qval1.34E-25)', 'GO:0098978:glutamatergic synapse (qval1.81E-24)', 'GO:0044444:cytoplasmic part (qval5.72E-20)', 'GO:0044429:mitochondrial part (qval4.54E-18)', 'GO:0098796:membrane protein complex (qval5.35E-18)', 'GO:0098793:presynapse (qval1.26E-17)', 'GO:0043005:neuron projection (qval2.96E-17)', 'GO:0031966:mitochondrial membrane (qval4.02E-17)', 'GO:0031090:organelle membrane (qval4.91E-17)', 'GO:0120038:plasma membrane bounded cell projection part (qval7.52E-16)', 'GO:0044463:cell projection part (qval6.98E-16)', 'GO:0033267:axon part (qval1.31E-15)', 'GO:0016020:membrane (qval8.31E-15)', 'GO:0044455:mitochondrial membrane part (qval2.41E-14)', 'GO:0044424:intracellular part (qval7.9E-14)', 'GO:0042995:cell projection (qval2.31E-13)', 'GO:0120025:plasma membrane bounded cell projection (qval2.54E-13)', 'GO:0005739:mitochondrion (qval3.73E-13)', 'GO:0043226:organelle (qval5.46E-13)', 'GO:0044422:organelle part (qval1.04E-12)', 'GO:0044297:cell body (qval1.32E-12)', 'GO:0070382:exocytic vesicle (qval1.79E-12)', 'GO:0044464:cell part (qval3.54E-12)', 'GO:0099572:postsynaptic specialization (qval3.46E-12)', 'GO:0014069:postsynaptic density (qval5.64E-12)', 'GO:0008021:synaptic vesicle (qval7.09E-12)', 'GO:0098800:inner mitochondrial membrane protein complex (qval2.63E-11)', 'GO:0030133:transport vesicle (qval5.99E-11)', 'GO:0005743:mitochondrial inner membrane (qval6.72E-11)', 'GO:0097060:synaptic membrane (qval7.26E-11)', 'GO:0019866:organelle inner membrane (qval1.47E-10)', 'GO:0044446:intracellular organelle part (qval1.54E-10)', 'GO:0098798:mitochondrial protein complex (qval1.68E-10)', 'GO:0043025:neuronal cell body (qval1.78E-10)', 'GO:0030425:dendrite (qval2.62E-10)', 'GO:0034703:cation channel complex (qval3.06E-10)', 'GO:0043229:intracellular organelle (qval3.6E-10)', 'GO:0005737:cytoplasm (qval5.27E-10)', 'GO:0016469:proton-transporting two-sector ATPase complex (qval1.1E-9)', 'GO:0043227:membrane-bounded organelle (qval1.1E-9)', 'GO:1902495:transmembrane transporter complex (qval1.1E-9)', 'GO:1990351:transporter complex (qval1.5E-9)', 'GO:0031410:cytoplasmic vesicle (qval2.53E-9)', 'GO:0097708:intracellular vesicle (qval3.24E-9)', 'GO:0031982:vesicle (qval3.55E-9)', 'GO:0099501:exocytic vesicle membrane (qval3.51E-9)', 'GO:0030672:synaptic vesicle membrane (qval3.44E-9)', 'GO:0070469:respiratory chain (qval6.24E-9)', 'GO:0044425:membrane part (qval6.77E-9)', 'GO:0034702:ion channel complex (qval7.98E-9)', 'GO:0030054:cell junction (qval8.15E-9)', 'GO:0030658:transport vesicle membrane (qval1.39E-8)', 'GO:0098590:plasma membrane region (qval2.28E-8)', 'GO:0098803:respiratory chain complex (qval2.39E-8)', 'GO:0032991:protein-containing complex (qval2.51E-8)', 'GO:0005829:cytosol (qval2.79E-8)', 'GO:0030424:axon (qval1.48E-7)', 'GO:0099503:secretory vesicle (qval2.38E-7)', 'GO:0098685:Schaffer collateral - CA1 synapse (qval2.35E-7)', 'GO:0097470:ribbon synapse (qval2.72E-7)', 'GO:0044306:neuron projection terminus (qval3.37E-7)', 'GO:0033178:proton-transporting two-sector ATPase complex, catalytic domain (qval4.56E-7)', 'GO:0033177:proton-transporting two-sector ATPase complex, proton-transporting domain (qval7.31E-7)', 'GO:0042734:presynaptic membrane (qval8.99E-7)', 'GO:0030426:growth cone (qval1.02E-6)', 'GO:0099240:intrinsic component of synaptic membrane (qval1.5E-6)', 'GO:0030964:NADH dehydrogenase complex (qval2.08E-6)', 'GO:0045271:respiratory chain complex I (qval2.05E-6)', 'GO:0005747:mitochondrial respiratory chain complex I (qval2.02E-6)', 'GO:0030427:site of polarized growth (qval2E-6)', 'GO:0045259:proton-transporting ATP synthase complex (qval2E-6)', 'GO:0005753:mitochondrial proton-transporting ATP synthase complex (qval1.98E-6)', 'GO:0099699:integral component of synaptic membrane (qval5.67E-6)', 'GO:1990204:oxidoreductase complex (qval6.29E-6)', 'GO:0044433:cytoplasmic vesicle part (qval8.71E-6)', 'GO:0043204:perikaryon (qval8.77E-6)', 'GO:0120111:neuron projection cytoplasm (qval1.3E-5)', 'GO:0043198:dendritic shaft (qval1.31E-5)', 'GO:0098982:GABA-ergic synapse (qval1.45E-5)', 'GO:0034705:potassium channel complex (qval1.64E-5)', 'GO:0043231:intracellular membrane-bounded organelle (qval1.68E-5)', 'GO:0098948:intrinsic component of postsynaptic specialization membrane (qval1.94E-5)', 'GO:0098684:photoreceptor ribbon synapse (qval1.97E-5)']</t>
        </is>
      </c>
    </row>
    <row r="15">
      <c r="A15" s="1" t="n">
        <v>14</v>
      </c>
      <c r="B15" t="n">
        <v>20948</v>
      </c>
      <c r="C15" t="n">
        <v>3212</v>
      </c>
      <c r="D15" t="n">
        <v>76</v>
      </c>
      <c r="E15" t="n">
        <v>502</v>
      </c>
      <c r="F15" t="n">
        <v>2022</v>
      </c>
      <c r="G15" t="n">
        <v>53</v>
      </c>
      <c r="H15" t="n">
        <v>5700</v>
      </c>
      <c r="I15" t="n">
        <v>196</v>
      </c>
      <c r="J15" s="2" t="n">
        <v>-1899.057322672463</v>
      </c>
      <c r="K15" t="n">
        <v>0.4623473779269059</v>
      </c>
      <c r="L15" t="inlineStr">
        <is>
          <t>Vxn,Kcnb2,Kcnq5,2010300C02Rik,Creg2,D930019O06Rik,Gm28175,Pantr1,Fhl2,Slc39a10,Gls,Satb2,9130024F11Rik,Abi2,Arpc2,Wnt10a,Cdk5r2,Ptprn,Tmem198,Epha4,Ngef,Gm29100,R3hdm1,Atp2b4,Igfn1,Kcnt2,Lamc2,Ier5,Brinp2,Rgs4,Mark1,Dtl,Kcnh1,Plxna2,Cd34,Celf2,Gm10115,C1ql3,Cacna1b,Fam163b,Olfm1,Dnm1,1110008P14Rik,Lhx6,Lhx2,Tbr1,Kcnh7,Scn2a,Csrnp3,Chn1,Pde1a,Nckap1,Chst1,Syt13,Slc1a2,Bdnf,Ano3,Scg5,Rasgrp1,Pak6,Itpka,Ltk,Pdyn,Tgm3,Lzts3,Gfra4,Gm14285,Plcb1,Pcsk2,Ovol2,Snph,Necab3,Pkig,Ywhab,Kcnb1,Kcnq2,Nlgn1,Gm11549,Pcdh10,Dclk1,4921539H07Rik,1110032F04Rik,Serpini1,Gria2,Gucy1b1,Map9,Fbxw7,Efna3,Celf3,Mllt11,Ensa,Ankrd35,Inka2,Psrc1,Gpr88,Plppr4,Fnbp1l,Prss12,Ppp3ca,Lmo4,B230334C09Rik,Necab1,Ccl27a,Phf24,Dnajb5,Brinp1,Rab3b,B4galt2,Hpcal4,Dlgap3,Hpca,Adgrb2,Oprd1,Sh2d5,Kif17,Camk2n1,Crocc,Efhd2,Clstn1,Plekhg5,Chd5,Actr3b,Slc30a3,Ppp2r2c,Ldb2,Ociad2,Epha5,Mapk10,Ephx4,Btbd8,Gm42517,Gm10419,Miat,Gm42864,Svop,Dynll1,Rasal1,Cux2,Arpc3,Pitpnm2,Rimbp2,Mmp17,Stx1a,Vgf,Ap1s1,Prkar1b,Lmtk2,Nptx2,Zar1l,Ppp1r9a,Wnt2,Mtpn,Trbc2,Ephb6,Snx10,Neurod6,Ppm1k,Vopp1,St3gal5,Emx1,Fbxo41,Egr4,Add2,Gpr27,Pdzrn3,Brk1,Plxnd1,Rasgef1a,Tmem121b,Ptms,Pianp,Gabarapl1,Grin2b,Syt5,Shisa7,Nat14,Epn1,Slc8a2,Strn4,Calm3,Pnmal1,Zfp575,Grik5,Gsk3a,Numbl,Pld3,Ttc9b,Map3k10,Gm44700,Dpf1,Arhgap33,Fxyd7,Tshz3,Slc17a7,Dkkl1,Lin7b,Ntn5,Car11,Sult2b1,Lmtk3,Gm45441,Ptpn5,Gabrb3,Sv2b,Grm5,Pgm2l1,Ppme1,Pde2a,Cckbr,Tub,Dkk3,Mical2,Btbd10,Prkcb,Cacng3,Coro1a,Doc2a,Gpr26,Stk32c,Caly,Sprn,Hras,Ctxn1,Dlgap2,Csmd1,Adrb3,Gm19410,Tusc3,Cldn22,Gpm6a,Psd3,Lzts1,Ssbp4,Mast3,Abhd8,Unc13a,Fcho1,Adgrl1,Cx3cl1,Ripor1,Clec18a,Jph3,Cdk10,Spata2l,2810455O05Rik,Ccsap,Acta1,Olfm2,Icam5,Plppr2,B3gat1,Opcml,Arhgap32,Pknox2,Robo3,Nrgn,Scn3b,C2cd2l,Lingo1,Fam81a,Arpp19,Mlip,Mras,Rab6b,Grm2,Dock3,Camkv,Bsn,Shisa5,Cspg5,Trank1,Arpp21,Gm36251,Fbxl2,Gpd1l,Myrip,Cck,Vipr1,Tmem158,Syne1,Vip,Ipcef1,Hivep2,Wasf1,Sobp,Hkdc1,Zfp365,Gnaz,Shc2,Gm47163,Palm,R3hdm4,Cbarp,Atcay,Matk,Pip5k1c,Celf5,Glt8d2,Cdk17,Atp2b1,Syt1,Nav3,Nap1l1,Agap2,B4galnt1,Arhgef25,R3hdm2,Vmn2r84,Rasl10a,Cobl,Ppp3r1,Bcl11a,Nsg2,Tenm2,Mat2b,Cyfip2,Olfr316,Myh2,Vamp2,Rap1gap2,Git1,Sez6,Rskr,Nlk,Cdk5r1,Dusp14,Mmd,Epop,Cacnb1,Rapgefl1,Igfbp4,Krt12,A830036E02Rik,Kcnh4,Fam171a2,Ccdc103,Fmnl1,Rprml,Myl4,Tanc2,Cyb561,Sstr2,Jpt1,Sec14l1,Rab40b,Fam49a,Kcnf1,Myt1l,Foxg1,Atl1,Rtn1,Syt16,Dbpht2,Akap5,Rab15,Atp6v1d,Sipa1l1,Flrt2,Calm1,Ttc7b,Gm16339,Cyp46a1,Begain,Meg3,Ppp2r5c,Cep170b,Akr1c18,Chrm3,Ryr2,Nrsn1,Smim13,Phactr1,Cap2,Unc5a,Rgs14,Prr7,Dbn1,Pdlim7,Adcy2,Mef2c,Rasgrf2,Homer1,Pde8b,Iqgap2,Enc1,Plk2,Fezf2,Thrb,Erc2,Gm35823,Nrg3,Fbxo34,Ptk2b,Egr3,Dmtn,Gfra2,Serp2,Slitrk5,Sub1,Zfr,Basp1,Ctnnd2,Ankrd33b,Ncald,Baalc,Kcnv1,Mal2,Asap1,Khdrbs3,Adgrb1,Ly6h,Kifc2,Sstr3,Elfn2,Kcnj4,Nptxr,Cbx6,Mchr1,Mei1,Scube1,Mpped1,Efcab6,Nell2,Cacnb3,Arf3,Ddn,Kcnh3,Acvr1b,A330009N23Rik,Grasp,Nr4a1,Igfbp6,Grin2a,Mrtfb,Bmerb1,Mapk1,Ypel1,Tmem191c,Pi4ka,Slc7a4,Rtn4r,Zdhhc8,Fam131a,Ephb3,Tmem44,Kalrn,Cadm2,Tiam2,Mas1,Dact2,Rab26,Syngr3,Fbxl16,Rgs11,Neurl1b,Cpne5,Atp6v1g2,Lrrc73,Dlk2,Gm31143,Satb1,St6gal2,Dlgap1,Cdkl4,Prkce,Calm2,Nrxn1,Gm46633,Ccny,Kctd1,Nol4,Celf4,Egr1,Pcdh1,C030017B01Rik,Synpo,Camk2a,St8sia3,Nedd4l,Rnf165,Rin1,Chrm1,Fads3,Cd6,C730002L08Rik,Gda,Klf9,Pten,Kcnip2,Psd,Gucy2g,Acsl5,Adrb1,Syp,Wdr13,Tspan7,Syn1,Ids,Arhgef9,Iqsec2,Ptchd1,Cnksr2</t>
        </is>
      </c>
      <c r="M15" t="inlineStr">
        <is>
          <t>[(0, 39), (0, 41), (0, 42), (0, 54), (0, 58), (0, 68), (0, 74), (1, 42), (1, 54), (1, 58), (3, 42), (3, 54), (3, 58), (4, 41), (4, 42), (4, 54), (4, 58), (4, 68), (5, 39), (5, 41), (5, 42), (5, 54), (5, 58), (5, 68), (6, 42), (6, 54), (6, 58), (8, 39), (8, 41), (8, 42), (8, 54), (8, 58), (8, 68), (9, 39), (9, 41), (9, 42), (9, 54), (9, 58), (9, 68), (9, 74), (10, 42), (10, 54), (10, 58), (11, 41), (11, 42), (11, 54), (11, 58), (13, 41), (13, 42), (13, 54), (13, 58), (13, 68), (17, 39), (17, 41), (17, 42), (17, 54), (17, 58), (17, 68), (18, 54), (18, 58), (19, 39), (19, 41), (19, 42), (19, 54), (19, 58), (19, 68), (20, 42), (20, 54), (20, 58), (21, 42), (21, 54), (21, 58), (22, 42), (22, 54), (22, 58), (24, 41), (24, 42), (24, 54), (24, 58), (24, 68), (25, 39), (25, 41), (25, 42), (25, 54), (25, 58), (25, 68), (28, 39), (28, 41), (28, 42), (28, 54), (28, 58), (28, 68), (30, 39), (30, 41), (30, 42), (30, 54), (30, 58), (30, 68), (31, 42), (31, 54), (31, 58), (32, 42), (32, 54), (32, 58), (34, 42), (34, 54), (34, 58), (35, 39), (35, 41), (35, 42), (35, 54), (35, 58), (35, 68), (38, 42), (38, 54), (38, 58), (40, 42), (40, 54), (40, 58), (43, 42), (43, 54), (43, 58), (46, 42), (46, 54), (46, 58), (47, 39), (47, 41), (47, 42), (47, 54), (47, 58), (47, 68), (48, 42), (48, 54), (48, 58), (51, 54), (51, 58), (53, 39), (53, 41), (53, 42), (53, 54), (53, 58), (53, 68), (55, 39), (55, 41), (55, 42), (55, 54), (55, 58), (55, 68), (56, 42), (56, 54), (56, 58), (57, 41), (57, 42), (57, 54), (57, 58), (57, 68), (60, 39), (60, 41), (60, 42), (60, 54), (60, 58), (60, 68), (61, 42), (61, 54), (61, 58), (62, 42), (62, 54), (62, 58), (63, 39), (63, 41), (63, 42), (63, 54), (63, 58), (63, 68), (64, 41), (64, 42), (64, 54), (64, 58), (66, 54), (66, 58), (69, 42), (69, 54), (69, 58), (70, 42), (70, 54), (70, 58), (73, 41), (73, 42), (73, 54), (73, 58), (75, 39), (75, 41), (75, 42), (75, 54), (75, 58), (75, 68)]</t>
        </is>
      </c>
      <c r="N15" t="n">
        <v>691</v>
      </c>
      <c r="O15" t="n">
        <v>0.5</v>
      </c>
      <c r="P15" t="n">
        <v>0.95</v>
      </c>
      <c r="Q15" t="n">
        <v>3</v>
      </c>
      <c r="R15" t="n">
        <v>10000</v>
      </c>
      <c r="S15" t="inlineStr">
        <is>
          <t>17/12/2022, 22:15:44</t>
        </is>
      </c>
      <c r="T15" s="3">
        <f>hyperlink("https://spiral.technion.ac.il/results/MTAwMDAwMg==/14/GOResultsPROCESS","link")</f>
        <v/>
      </c>
      <c r="U15" t="inlineStr">
        <is>
          <t>['GO:0050804:modulation of chemical synaptic transmission (qval1.95E-30)', 'GO:0099177:regulation of trans-synaptic signaling (qval1.12E-30)', 'GO:0048167:regulation of synaptic plasticity (qval1.47E-18)', 'GO:0050806:positive regulation of synaptic transmission (qval1.11E-14)', 'GO:0051049:regulation of transport (qval2.42E-13)', 'GO:0007165:signal transduction (qval1.9E-12)', 'GO:0050890:cognition (qval5.35E-12)', 'GO:0007610:behavior (qval4.91E-12)', 'GO:0120035:regulation of plasma membrane bounded cell projection organization (qval1.17E-11)', 'GO:0050773:regulation of dendrite development (qval1.33E-11)', 'GO:0031344:regulation of cell projection organization (qval1.64E-11)', 'GO:0007611:learning or memory (qval1.62E-11)', 'GO:0099537:trans-synaptic signaling (qval1.84E-11)', 'GO:0043269:regulation of ion transport (qval2.29E-11)', 'GO:0007399:nervous system development (qval2.52E-11)', 'GO:0099536:synaptic signaling (qval2.7E-11)', 'GO:0060284:regulation of cell development (qval4.54E-11)', 'GO:0050789:regulation of biological process (qval7E-11)', 'GO:0023052:signaling (qval9.28E-11)', 'GO:0051960:regulation of nervous system development (qval1.2E-10)', 'GO:0050767:regulation of neurogenesis (qval1.18E-10)', 'GO:0010646:regulation of cell communication (qval1.29E-10)', 'GO:0007267:cell-cell signaling (qval1.39E-10)', 'GO:0023051:regulation of signaling (qval1.73E-10)', 'GO:0010975:regulation of neuron projection development (qval2.02E-10)', 'GO:0098916:anterograde trans-synaptic signaling (qval1.98E-10)', 'GO:0007268:chemical synaptic transmission (qval1.91E-10)', 'GO:0050794:regulation of cellular process (qval2.53E-10)', 'GO:0065008:regulation of biological quality (qval3.22E-10)', 'GO:0065007:biological regulation (qval3.72E-10)', 'GO:0034765:regulation of ion transmembrane transport (qval4.3E-10)', 'GO:0042391:regulation of membrane potential (qval5.7E-10)', 'GO:0048814:regulation of dendrite morphogenesis (qval1.66E-9)', 'GO:0007613:memory (qval1.91E-9)', 'GO:0032879:regulation of localization (qval1.88E-9)', 'GO:0034762:regulation of transmembrane transport (qval1.97E-9)', 'GO:0045664:regulation of neuron differentiation (qval2.66E-9)', 'GO:0061001:regulation of dendritic spine morphogenesis (qval4.57E-9)', 'GO:0060998:regulation of dendritic spine development (qval4.6E-9)', 'GO:0098693:regulation of synaptic vesicle cycle (qval4.78E-9)', 'GO:0031644:regulation of neurological system process (qval7.25E-9)', 'GO:0060341:regulation of cellular localization (qval9.56E-9)', 'GO:0050808:synapse organization (qval1.02E-8)', 'GO:0010769:regulation of cell morphogenesis involved in differentiation (qval1.37E-8)', 'GO:0050807:regulation of synapse organization (qval2.66E-8)', 'GO:0099175:regulation of postsynapse organization (qval2.67E-8)', 'GO:0099601:regulation of neurotransmitter receptor activity (qval5.28E-8)', 'GO:0022604:regulation of cell morphogenesis (qval5.83E-8)', 'GO:0048168:regulation of neuronal synaptic plasticity (qval6.42E-8)', 'GO:0007154:cell communication (qval1.61E-7)', 'GO:0035556:intracellular signal transduction (qval4.46E-7)', 'GO:0044057:regulation of system process (qval5.45E-7)', 'GO:0098815:modulation of excitatory postsynaptic potential (qval7.05E-7)', 'GO:0007612:learning (qval9.56E-7)', 'GO:0007215:glutamate receptor signaling pathway (qval1.13E-6)', 'GO:0035418:protein localization to synapse (qval1.34E-6)', 'GO:0060291:long-term synaptic potentiation (qval1.32E-6)', 'GO:0051962:positive regulation of nervous system development (qval1.43E-6)', 'GO:0030030:cell projection organization (qval1.61E-6)', 'GO:0060078:regulation of postsynaptic membrane potential (qval1.95E-6)', 'GO:0051668:localization within membrane (qval2.21E-6)', 'GO:0065009:regulation of molecular function (qval2.34E-6)', 'GO:1903530:regulation of secretion by cell (qval3.18E-6)', 'GO:0048858:cell projection morphogenesis (qval3.49E-6)', 'GO:0098962:regulation of postsynaptic neurotransmitter receptor activity (qval4.48E-6)', 'GO:0045595:regulation of cell differentiation (qval4.71E-6)', 'GO:0097120:receptor localization to synapse (qval5.09E-6)', 'GO:0051966:regulation of synaptic transmission, glutamatergic (qval5.02E-6)', 'GO:0032412:regulation of ion transmembrane transporter activity (qval5.24E-6)', 'GO:0050877:nervous system process (qval5.4E-6)', 'GO:0032409:regulation of transporter activity (qval5.94E-6)', 'GO:0010469:regulation of signaling receptor activity (qval6.08E-6)', 'GO:0046903:secretion (qval6.5E-6)', 'GO:0010720:positive regulation of cell development (qval6.56E-6)', 'GO:0003008:system process (qval6.5E-6)', 'GO:0017158:regulation of calcium ion-dependent exocytosis (qval6.49E-6)', 'GO:0048731:system development (qval7.04E-6)', 'GO:0120039:plasma membrane bounded cell projection morphogenesis (qval7.33E-6)', 'GO:0045666:positive regulation of neuron differentiation (qval7.61E-6)', 'GO:0032940:secretion by cell (qval8.3E-6)', 'GO:0051128:regulation of cellular component organization (qval8.2E-6)', 'GO:2000463:positive regulation of excitatory postsynaptic potential (qval8.12E-6)', 'GO:0022898:regulation of transmembrane transporter activity (qval9.6E-6)', 'GO:0050769:positive regulation of neurogenesis (qval9.64E-6)', 'GO:0031346:positive regulation of cell projection organization (qval9.82E-6)', 'GO:0060079:excitatory postsynaptic potential (qval1.02E-5)', 'GO:0051050:positive regulation of transport (qval1.3E-5)', 'GO:0032990:cell part morphogenesis (qval1.35E-5)', 'GO:0051239:regulation of multicellular organismal process (qval1.42E-5)', 'GO:0048812:neuron projection morphogenesis (qval1.62E-5)', 'GO:0001505:regulation of neurotransmitter levels (qval1.8E-5)', 'GO:1904062:regulation of cation transmembrane transport (qval2.02E-5)', 'GO:0048013:ephrin receptor signaling pathway (qval2.35E-5)', 'GO:0051046:regulation of secretion (qval2.79E-5)', 'GO:2000171:negative regulation of dendrite development (qval5.38E-5)', 'GO:2000026:regulation of multicellular organismal development (qval7.03E-5)', 'GO:0044087:regulation of cellular component biogenesis (qval7.22E-5)', 'GO:0044093:positive regulation of molecular function (qval7.47E-5)', 'GO:0048522:positive regulation of cellular process (qval7.91E-5)', 'GO:0060627:regulation of vesicle-mediated transport (qval8.8E-5)', 'GO:0007186:G protein-coupled receptor signaling pathway (qval9.08E-5)', 'GO:0072657:protein localization to membrane (qval9.59E-5)', 'GO:0031175:neuron projection development (qval9.64E-5)', 'GO:0051130:positive regulation of cellular component organization (qval9.57E-5)', 'GO:0071277:cellular response to calcium ion (qval1.04E-4)', 'GO:0032501:multicellular organismal process (qval1.14E-4)', 'GO:0099072:regulation of postsynaptic membrane neurotransmitter receptor levels (qval1.14E-4)', 'GO:0010976:positive regulation of neuron projection development (qval1.23E-4)', 'GO:0010959:regulation of metal ion transport (qval1.32E-4)']</t>
        </is>
      </c>
      <c r="V15" s="3">
        <f>hyperlink("https://spiral.technion.ac.il/results/MTAwMDAwMg==/14/GOResultsFUNCTION","link")</f>
        <v/>
      </c>
      <c r="W15" t="inlineStr">
        <is>
          <t>['GO:0005516:calmodulin binding (qval9.61E-7)', 'GO:0035254:glutamate receptor binding (qval5.84E-7)', 'GO:0022843:voltage-gated cation channel activity (qval4.22E-6)', 'GO:0098772:molecular function regulator (qval1.69E-5)', 'GO:0046873:metal ion transmembrane transporter activity (qval1.67E-5)', 'GO:0005515:protein binding (qval1.49E-5)', 'GO:0022832:voltage-gated channel activity (qval1.4E-5)', 'GO:0005244:voltage-gated ion channel activity (qval1.22E-5)', 'GO:0022839:ion gated channel activity (qval5.18E-5)', 'GO:0008092:cytoskeletal protein binding (qval6.74E-5)', 'GO:0022836:gated channel activity (qval9.61E-5)', 'GO:0005249:voltage-gated potassium channel activity (qval9.1E-5)', 'GO:0003779:actin binding (qval1.31E-4)', 'GO:0005261:cation channel activity (qval1.32E-4)', 'GO:0030165:PDZ domain binding (qval1.59E-4)', 'GO:0005267:potassium channel activity (qval1.49E-4)', 'GO:0030235:nitric-oxide synthase regulator activity (qval2.22E-4)', 'GO:0005216:ion channel activity (qval2.17E-4)']</t>
        </is>
      </c>
      <c r="X15" s="3">
        <f>hyperlink("https://spiral.technion.ac.il/results/MTAwMDAwMg==/14/GOResultsCOMPONENT","link")</f>
        <v/>
      </c>
      <c r="Y15" t="inlineStr">
        <is>
          <t>['GO:0097458:neuron part (qval1.11E-49)', 'GO:0044456:synapse part (qval7.84E-47)', 'GO:0043005:neuron projection (qval2.7E-41)', 'GO:0045202:synapse (qval2.3E-39)', 'GO:0042995:cell projection (qval1.1E-33)', 'GO:0120025:plasma membrane bounded cell projection (qval3.62E-32)', 'GO:0098978:glutamatergic synapse (qval1.89E-28)', 'GO:0120038:plasma membrane bounded cell projection part (qval8.51E-24)', 'GO:0044463:cell projection part (qval7.56E-24)', 'GO:0099572:postsynaptic specialization (qval7.02E-22)', 'GO:0014069:postsynaptic density (qval1.39E-20)', 'GO:0098794:postsynapse (qval4.84E-20)', 'GO:0097060:synaptic membrane (qval9.43E-20)', 'GO:0044309:neuron spine (qval2.74E-19)', 'GO:0030054:cell junction (qval3.05E-19)', 'GO:0043197:dendritic spine (qval6.59E-18)', 'GO:0005886:plasma membrane (qval6.44E-16)', 'GO:0016020:membrane (qval1.8E-15)', 'GO:0044459:plasma membrane part (qval7.64E-15)', 'GO:0030425:dendrite (qval1.69E-14)', 'GO:0033267:axon part (qval1.82E-13)', 'GO:0030424:axon (qval4.35E-13)', 'GO:0044297:cell body (qval1.55E-12)', 'GO:0098793:presynapse (qval2.35E-11)', 'GO:0043025:neuronal cell body (qval3.53E-11)', 'GO:0034703:cation channel complex (qval3.8E-11)', 'GO:0098590:plasma membrane region (qval4.69E-10)', 'GO:0044425:membrane part (qval7.49E-10)', 'GO:0034702:ion channel complex (qval6.88E-9)', 'GO:0045211:postsynaptic membrane (qval7.31E-9)', 'GO:0099501:exocytic vesicle membrane (qval1.01E-8)', 'GO:0030672:synaptic vesicle membrane (qval9.78E-9)', 'GO:0030658:transport vesicle membrane (qval1.3E-8)', 'GO:0098685:Schaffer collateral - CA1 synapse (qval1.57E-8)', 'GO:1902495:transmembrane transporter complex (qval1.81E-8)', 'GO:0042734:presynaptic membrane (qval4.17E-8)', 'GO:1990351:transporter complex (qval5.08E-8)', 'GO:0099699:integral component of synaptic membrane (qval7.58E-8)', 'GO:0060076:excitatory synapse (qval1.27E-7)', 'GO:0044433:cytoplasmic vesicle part (qval3.26E-7)', 'GO:0070382:exocytic vesicle (qval3.6E-7)', 'GO:0099240:intrinsic component of synaptic membrane (qval3.95E-7)', 'GO:0008021:synaptic vesicle (qval6.48E-7)', 'GO:0098563:intrinsic component of synaptic vesicle membrane (qval7.72E-7)', 'GO:0043198:dendritic shaft (qval1.63E-6)', 'GO:0098984:neuron to neuron synapse (qval2.74E-6)', 'GO:0044306:neuron projection terminus (qval3.29E-6)', 'GO:0099056:integral component of presynaptic membrane (qval3.57E-6)', 'GO:0034705:potassium channel complex (qval3.78E-6)', 'GO:0008076:voltage-gated potassium channel complex (qval4.21E-6)', 'GO:0030133:transport vesicle (qval4.67E-6)', 'GO:0030659:cytoplasmic vesicle membrane (qval5.89E-6)', 'GO:0030426:growth cone (qval1.14E-5)', 'GO:0030285:integral component of synaptic vesicle membrane (qval1.17E-5)', 'GO:0098889:intrinsic component of presynaptic membrane (qval1.29E-5)', 'GO:0005887:integral component of plasma membrane (qval1.31E-5)', 'GO:0030427:site of polarized growth (qval1.76E-5)', 'GO:0099503:secretory vesicle (qval2.39E-5)', 'GO:0031226:intrinsic component of plasma membrane (qval2.68E-5)']</t>
        </is>
      </c>
    </row>
    <row r="16">
      <c r="A16" s="1" t="n">
        <v>15</v>
      </c>
      <c r="B16" t="n">
        <v>20948</v>
      </c>
      <c r="C16" t="n">
        <v>3212</v>
      </c>
      <c r="D16" t="n">
        <v>76</v>
      </c>
      <c r="E16" t="n">
        <v>906</v>
      </c>
      <c r="F16" t="n">
        <v>2940</v>
      </c>
      <c r="G16" t="n">
        <v>72</v>
      </c>
      <c r="H16" t="n">
        <v>5700</v>
      </c>
      <c r="I16" t="n">
        <v>258</v>
      </c>
      <c r="J16" s="2" t="n">
        <v>-5902.210258632011</v>
      </c>
      <c r="K16" t="n">
        <v>0.4648254904955046</v>
      </c>
      <c r="L16" t="inlineStr">
        <is>
          <t>Pcmtd1,Gm28784,Fam168b,Cnnm4,Cnnm3,Rev1,Tbc1d8,Sf3b1,Clk1,Fzd7,Unc80,Retreg2,Gm15179,Gmppa,Sphkap,Dgkd,Srgap2,Ppfia4,Syt2,Ro60,Ivns1abp,Nmnat2,Rgs8,Dnm3,Fam78b,Ndufs2,Ppox,Ackr1,Cadm3,Pld5,Zbtb18,Cox20,Hnrnpu,Cnst,Cdc42bpa,Coq8a,Mia3,Gm13199,Man1b1,Npdc1,Paxx,Edf1,Ajm1,Kcnt1,Gpsm1,Pmpca,Inpp5e,Odf2,Sptan1,Sh3glb2,St6galnac4,Dab2ip,Neb,Cacnb4,Galnt13,Gm14033,Cers6,Hnrnpa3,Osbpl6,Zfp385b,Ube2e3,Cerkl,Neurod1,Selenoh,Ssrp1,Fnbp4,Mtch2,Ndufs3,Slc39a13,Mybpc3,Ddb2,Pacsin3,Arfgap2,Ckap5,Dgkz,Gm13889,Mir670hg,Ttc17,Caprin1,Fbxo3,Hipk3,Pax6,Emc4,Rmdn3,Oip5os1,Tmem62,Ccndbp1,Ppip5k1,Shf,Dut,Polr1b,Sirpa,Idh3b,Mrps26,Chgb,Plcb4,Syndig1,Pdrg1,Raly,Mmp24,Rbm39,Rab5if,Ndrg3,Srsf6,Rims4,Pcif1,Elmo2,Slc9a8,Rnf114,Ogfr,Gm27032,Ythdf1,Eef1a2,Stmn3,Rtel1,Zbtb46,Myt1,Stmn2,Atp11b,4932438A13Rik,Setd7,Mab21l1,Med12l,Gmps,Ccnl1,Gm3764,Smg5,Chrnb2,Rorc,Prune1,Setdb1,Plekho1,Pde4dip,Atp1a1,Casq2,Bcas2,Hipk1,Bcl2l15,Ptpn22,Chil5,Lamtor5,Strip1,Prpf38b,Olfm3,Extl2,Ndst3,Ank2,Sec24b,Ube2d3,Tspan5,Fubp1,Zranb2,Srsf11,Chchd7,Nsmaf,Chd7,Clvs1,Asph,Pnisr,Cnr1,Il11ra1,Rpp25l,Ccdc107,Car9,Tln1,Rgs3,Sh3gl2,Patj,Ttc4,Lrp8,Stil,Rad54l,Pik3r3,Szt2,Ebna1bp2,Nfyc,Macf1,Inpp5b,Trappc3,Trim62,Rnf19b,Fndc5,Yars,Ccdc28b,Serinc2,Epb41,Snhg3,Zdhhc18,Rps6ka1,Mtfr1l,Selenon,Man1c1,Rsrp1,Rcan3,Hmgcl,Epha8,Cdc42,Usp48,Ece1,Pqlc2,Iffo2,Tardbp,Tmem201,Rere,Park7,Dffb,Wrap73,Tprgl,Pank4,Plch2,Ski,Faap20,Prkcz,Gabrd,Mmp23,Fndc10,Tmem240,Mrpl20,Ccnl2,Aurkaip1,Plekhn1,Adam22,Pmpcb,Reln,5031425E22Rik,Fastk,En2,Cnpy1,Kcnk3,Preb,Nrbp1,Zfyve28,Fam193a,Htt,D5Ertd579e,Wdr1,Fbxl5,Kcnip4,Sel1l3,Guf1,Corin,Dancr,Polr2b,Slc4a4,Sowahb,Sept11,Hnrnpdl,Wdfy3,Barhl2,Gm28050,Gak,Gtpbp6,Fbrsl1,Wscd2,Dao,Pxn,Srrm4,Tesc,Ccdc63,Ppp1cc,Atp2a2,Camkk2,A930024E05Rik,Mlxip,Clip1,Zcchc8,Rsrc2,Ogfod2,Mphosph9,Ccdc92,Tmem132c,Nipsnap2,Caln1,Gtf2i,Baz1b,Srrm3,Rasa4,Polr2j,Srrt,Zkscan1,Lamtor4,Uncx,Tecpr1,Lnx2,Polr1d,Pan3,Mtus2,Uspl1,Ndufa4,Kcnd2,Cadps2,Ndufa5,Cul1,Zfp746,Zfp467,Hnrnpa2b1,Chn2,Scrn1,Pde1c,Fam13a,Rmnd5a,Mrpl53,Alms1,Dusp11,Aak1,Cnbp,Wnt7a,Cntn6,Brpf1,Ttll3,Creld1,Raf1,Necap1,Emg1,P3h3,Gapdh,Tspan9,Tead4,Itfg2,Fkbp4,Cdkn1b,Eps8,Leng8,Ppp1r12c,Chmp2a,Napa,Ppp5c,Psg16,Smg9,Arhgef1,Tmem145,Sptbn4,2310022A10Rik,Akt2,Supt5,Fbxo17,Hnrnpl,Fam98c,Psmd8,Yif1b,Polr2i,Clip3,Syne4,Igflr1,Scn1b,Kcnc3,Ptov1,Prmt1,Irf3,Nosip,Abcc8,Kcnc1,Snhg14,Mef2a,Ntrk3,Ngrn,Man2a2,Furin,Il16,Crebzf,Ndufc2,Numa1,Trim3,Timm10b,Psma1,Smg1,Ypel3,Cdipt,Rnf40,Setd1a,Tial1,Nsmce4a,Tacc2,Dpysl4,Pkp3,Tspan4,Ap2a2,Tollip,Ifitm10,Ppfia1,Pcp2,Trappc5,Timm44,Arhgef7,Mcf2l,Dcun1d2,Vps36,Polb,Ikbkb,Ank1,Fgfr1,Trmt9b,Fat1,Sugp2,Upf1,Rex1bd,Cherp,Mcm5,Tbc1d9,Cacna1a,Farsa,Dnase2a,Mast1,Prdx2,Trir,Neto2,Abcc12,Gm2694,Cbln1,Chd9,Polr2c,Cnot1,Nae1,Exoc3l,E2f4,Slc9a5,Plekhg4,Acd,Pard6a,Ranbp10,Calb2,Fcsk,Aars,Bcar1,Gabarapl2,Adamts18,Banp,Rnf166,Cdh15,Spg7,Ttc13,Trim67,Kcnk1,Gria4,Birc2,Mrpl4,Smarca4,Kank2,Rgl3,Vps26b,Aplp2,Kirrel3,Cdon,Gramd1b,Crtam,Ubash3b,Sorl1,Tmem25,Jaml,Scn2b,Usp28,Ube2q2,Tmem266,Commd4,Parp6,Pkm,Coro2b,2300009A05Rik,Megf11,Usp3,Gtf2a2,Mindy2,Fam214a,Gnb5,Leo1,Zic1,Dipk2a,Pxylp1,Armc8,Il20rb,Gm29521,Wdr82,6430571L13Rik,Cacna2d2,Rbm5,Ip6k1,Rnf123,4930447F24Rik,Usp19,Celsr3,Eomes,Wdr48,Higd1a,Gm39465,Snrk,Zfp445,Cnksr3,Ust,Cited2,Reps1,Bclaf1,Akap7,Ncoa7,Sesn1,Foxo3,Pkib,Psap,Tbata,Atoh7,Jmjd1c,Mrln,Snrpd3,Cabin1,Ddt,Smarcb1,Rrp1,Abca7,Cirbp,Ndufs7,Plk5,Ap3d1,Dot1l,Plekhj1,Oaz1,Lsm7,Sppl2b,Timm13,Lmnb2,Sgta,Tle2,Tdg,Appl2,Cry1,Hsp90b1,Snrpf,Ntn4,Btg1,Ptprr,Kcnmb4,Cnot2,5330438D12Rik,Cpsf6,Gm47972,Dctn2,Mars,Shmt2,Stat2,Pan2,Itga7,Inpp5j,Selenom,Osbp2,Ewsr1,Xbp1,Adcy1,Meis1,Lgalsl,Psme4,Cpeb4,Fbxw11,Tlx3,Gabra6,Hnrnph1,Clk4,Slc22a4,Hint1,Fat2,Sh3bp5l,Rnf187,Hist3h2ba,Hist3h2a,Mprip,Kcnj12,Rnf112,Ubb,2810001G20Rik,Gas7,Myh10,Atp1b2,Fxr2,Slc16a11,0610010K14Rik,Psmb6,Rnf167,Zzef1,Emc6,Inpp5k,Supt6,Rhot1,Lhx1os,Car4,Srsf1,Dgke,Luc7l3,Samd14,Pdk2,Itga3,Ube2z,Grb7,Eif1,Jup,Zfp385c,Stat5b,Tubg1,Plekhh3,Cntnap1,Nbr1,Mpp3,Ubtf,Rundc3a,Gpatch8,Adam11,Eftud2,1700023F06Rik,Crhr1,Smarcd2,Ddx5,Cep95,Gprc5c,Grin2c,Mrpl58,Kctd2,Nt5c,Mrps7,Grb2,H3f3b,Wbp2,Exoc7,Srsf2,Snhg20,Nptx1,Rfng,Narf,Hpcal1,Kidins220,Hectd1,Prpf39,Actr10,Syne2,Sptb,Max,Tmem229b,Susd6,Srsf5,Ltbp2,Acyp1,Irf2bpl,Tmed8,Ahsa1,Snw1,Kcnk10,Ddx24,Atg2b,Ccdc85c,Slc25a29,Ckb,Dnah11,B3galnt2,Tbce,Zscan26,Mrs2,Prpf4b,Nol7,Gm33489,Jarid2,Wnk2,Diras2,Nsd1,Rab24,Fam193b,Ddx46,H2afy,Hnrnpa0,Hnrnpk,Agtpbp1,Isca1,Aopep,Ptch1,Cdk20,Gfm2,Marveld2,Ndufs4,Mocs2,Pxk,Pdhb,Thoc7,Top2b,Nr1d2,Sec24c,Vdac2,Dph3,Cgrrf1,Armh4,Klhl33,Zfp219,Hnrnpc,Carmil3,Dcaf11,Rec8,Nedd8,Tinf2,Cbln3,Khnyn,Sdr39u1,Mir124a-1hg,Phyhip,Bmp1,Hr,Itm2b,Clybl,Zic5,2610035F20Rik,Pcca,Fgf14,Oxct1,Rictor,Trio,Zfp706,Ubr5,Azin1,Zfpm2,Sybu,Phf20l1,Puf60,Grina,Cyc1,Sharpin,Hgh1,Tssk5,Cyhr1,Txn2,H1f0,Ddx17,Gtpbp1,Tab1,Mgat3,Atf4,Csdc2,Shisa8,Poldip3,Phf21b,Lncppara,Cerk,Tubgcp6,Mapk12,Plxnb2,Dennd6b,Ncaph2,Chkb,Rabl2,Slc38a1,Pfkm,Mcrs1,Aqp6,Gpd1,Cox14,Prr13,Pcbp2,Map3k12,Trap1,Crebbp,Mgrn1,Txndc11,Dnm1l,Crkl,Aifm3,Ccdc74a,Car15,Dgcr2,Trmt2a,Dgcr8,Psmd2,Eif4g1,Senp2,Lrch3,Boc,Cd47,Paxbp1,Tmem50b,Son,Ets2,Brwd1,Wrb,Zdhhc14,Tmem181a,Dynlt1a,Map3k4,Hcfc1r1,Tnfrsf12a,Srrm2,Abca3,Rnps1,Mlst8,Pkd1,Zfp598,Hagh,Spsb3,Telo2,Clcn7,Haghl,Stub1,Capn15,Mrpl28,Grm4,Srsf3,Rnf8,Abcg1,Pde9a,Ndufv3,Akap8,Adamts10,Hnrnpm,Rgl2,Ppt2,Prrt1,Atf6b,Skiv2l,Vwa7,Abhd16a,Ddx39b,2310061I04Rik,Trim39,Ppp1r11,Aars2,Gtpbp2,Gnmt,Taf8,Stap2,Safb,Dus3l,Alkbh7,Gm11110,Cd70,Mtcl1,C030034I22Rik,Srsf7,Tmem178,Ppm1b,Esco1,Zfp521,Mapre2,Gm49980,Syt4,Nrep,Brd8,Reep2,Psd2,Nrg2,Slc35a4,Dele1,Arhgap26,Cep120,Ablim3,Ptpn2,Rnmt,Gm7276,St8sia5,Atp5a1,Pqlc1,Ppp6r3,Chka,Cabp2,Cdk2ap2,Pitpnm1,Rps6kb2,Ppp1ca,Syt12,Dpp3,Sf3b2,Banf1,AI837181,Mus81,Ltbp3,Atg2a,Map4k2,Sf1,Naa40,Stx5a,Tmem223,Tmem132a,Tmem109,Stx3,Prune2,Zfand5,Trpm3,Pip5k1b,Vldlr,Zdhhc16,Mms19,Zfyve27,Sema4g,Cuedc2,Sufu,Mirt1,Dusp5,Afap1l2,Ablim1,Ccdc120,Rbm3,Porcn,Xk,Ddx3x,Ndufb11,Rbm10,Cdk16,Cfp,Slc25a5,Firre,Ints6l,Ldoc1,Mamld1,Idh3g,Plxna3,Atrx,Gm21887,Gm47283</t>
        </is>
      </c>
      <c r="M16" t="inlineStr">
        <is>
          <t>[(0, 23), (0, 46), (0, 69), (0, 70), (0, 73), (1, 23), (1, 46), (1, 69), (1, 70), (1, 73), (2, 23), (2, 46), (2, 69), (2, 70), (2, 73), (3, 23), (3, 46), (3, 69), (3, 73), (5, 23), (5, 46), (5, 69), (6, 23), (6, 46), (6, 69), (6, 73), (7, 23), (7, 24), (7, 46), (7, 69), (7, 70), (7, 73), (8, 23), (8, 46), (8, 69), (8, 70), (8, 73), (9, 23), (9, 46), (9, 69), (9, 70), (9, 73), (10, 23), (10, 46), (10, 69), (11, 23), (11, 46), (11, 69), (12, 23), (12, 46), (12, 69), (12, 73), (13, 23), (13, 46), (13, 69), (13, 70), (13, 73), (14, 23), (14, 24), (14, 46), (14, 69), (14, 70), (14, 73), (15, 23), (16, 23), (16, 24), (16, 46), (16, 69), (16, 70), (16, 73), (17, 23), (18, 23), (18, 46), (18, 69), (18, 70), (18, 73), (19, 23), (19, 24), (19, 46), (19, 69), (19, 70), (19, 73), (20, 23), (20, 46), (20, 69), (20, 70), (20, 73), (21, 23), (21, 46), (21, 69), (21, 70), (21, 73), (25, 23), (25, 46), (25, 69), (25, 73), (26, 23), (26, 46), (26, 69), (26, 70), (26, 73), (27, 23), (27, 24), (27, 46), (27, 69), (27, 70), (27, 73), (28, 23), (28, 46), (28, 69), (28, 70), (28, 73), (29, 23), (29, 46), (29, 69), (29, 70), (29, 73), (30, 23), (30, 46), (30, 69), (30, 70), (30, 73), (31, 23), (31, 46), (32, 23), (32, 69), (33, 23), (33, 46), (33, 69), (33, 70), (33, 73), (34, 23), (34, 46), (34, 69), (34, 70), (34, 73), (35, 23), (35, 46), (35, 69), (36, 23), (36, 46), (36, 69), (37, 23), (37, 46), (37, 69), (37, 70), (37, 73), (38, 23), (39, 23), (39, 24), (39, 46), (39, 69), (39, 70), (39, 73), (40, 23), (40, 46), (40, 69), (40, 70), (40, 73), (41, 23), (41, 46), (41, 69), (41, 70), (41, 73), (42, 23), (42, 46), (42, 69), (43, 23), (44, 23), (44, 46), (44, 69), (44, 70), (44, 73), (45, 23), (47, 23), (47, 46), (48, 23), (48, 46), (48, 69), (49, 23), (49, 46), (49, 69), (50, 23), (50, 69), (51, 23), (51, 24), (51, 46), (51, 69), (51, 70), (51, 73), (52, 23), (52, 46), (52, 69), (52, 73), (53, 23), (53, 46), (53, 69), (54, 23), (54, 46), (54, 69), (55, 23), (55, 24), (55, 46), (55, 69), (55, 70), (55, 73), (57, 23), (57, 46), (57, 69), (57, 70), (57, 73), (58, 23), (58, 46), (58, 69), (59, 23), (59, 46), (59, 69), (59, 70), (59, 73), (60, 23), (60, 24), (60, 46), (60, 69), (60, 70), (60, 73), (61, 23), (62, 23), (62, 46), (62, 69), (63, 23), (63, 46), (63, 69), (65, 23), (66, 23), (66, 46), (66, 69), (66, 73), (67, 23), (67, 46), (67, 69), (68, 23), (68, 24), (68, 46), (68, 69), (68, 70), (68, 73), (71, 23), (71, 46), (71, 69), (71, 73), (72, 23), (72, 46), (72, 69), (72, 73), (74, 23), (75, 23), (75, 46), (75, 69)]</t>
        </is>
      </c>
      <c r="N16" t="n">
        <v>827</v>
      </c>
      <c r="O16" t="n">
        <v>0.5</v>
      </c>
      <c r="P16" t="n">
        <v>0.95</v>
      </c>
      <c r="Q16" t="n">
        <v>3</v>
      </c>
      <c r="R16" t="n">
        <v>10000</v>
      </c>
      <c r="S16" t="inlineStr">
        <is>
          <t>17/12/2022, 22:16:17</t>
        </is>
      </c>
      <c r="T16" s="3">
        <f>hyperlink("https://spiral.technion.ac.il/results/MTAwMDAwMg==/15/GOResultsPROCESS","link")</f>
        <v/>
      </c>
      <c r="U16" t="inlineStr">
        <is>
          <t>['GO:0016071:mRNA metabolic process (qval9.8E-10)', 'GO:0006397:mRNA processing (qval1.29E-8)', 'GO:0008380:RNA splicing (qval3.8E-8)', 'GO:0009987:cellular process (qval1.29E-7)', 'GO:1903311:regulation of mRNA metabolic process (qval1.5E-7)', 'GO:0090304:nucleic acid metabolic process (qval1.83E-7)', 'GO:0043170:macromolecule metabolic process (qval1.58E-7)', 'GO:0043484:regulation of RNA splicing (qval1.84E-7)', 'GO:0016070:RNA metabolic process (qval1.85E-7)', 'GO:0050684:regulation of mRNA processing (qval2.54E-7)', 'GO:0006139:nucleobase-containing compound metabolic process (qval6.5E-7)', 'GO:0006807:nitrogen compound metabolic process (qval7.45E-7)', 'GO:0044237:cellular metabolic process (qval9.56E-7)', 'GO:0046483:heterocycle metabolic process (qval1.19E-6)', 'GO:0008152:metabolic process (qval2.11E-6)', 'GO:0048024:regulation of mRNA splicing, via spliceosome (qval3.2E-6)', 'GO:0006725:cellular aromatic compound metabolic process (qval4.76E-6)', 'GO:0044238:primary metabolic process (qval8.82E-6)', 'GO:0034641:cellular nitrogen compound metabolic process (qval1.39E-5)', 'GO:0006396:RNA processing (qval1.83E-5)', 'GO:0071704:organic substance metabolic process (qval2.23E-5)', 'GO:1901360:organic cyclic compound metabolic process (qval3.59E-5)', 'GO:0000377:RNA splicing, via transesterification reactions with bulged adenosine as nucleophile (qval9.62E-5)', 'GO:0000398:mRNA splicing, via spliceosome (qval9.22E-5)', 'GO:0000375:RNA splicing, via transesterification reactions (qval1E-4)', 'GO:0010608:posttranscriptional regulation of gene expression (qval3.95E-4)', 'GO:0016043:cellular component organization (qval4.94E-4)']</t>
        </is>
      </c>
      <c r="V16" s="3">
        <f>hyperlink("https://spiral.technion.ac.il/results/MTAwMDAwMg==/15/GOResultsFUNCTION","link")</f>
        <v/>
      </c>
      <c r="W16" t="inlineStr">
        <is>
          <t>['GO:0005488:binding (qval1.5E-7)', 'GO:0003729:mRNA binding (qval5.4E-7)', 'GO:0005515:protein binding (qval6.3E-7)', 'GO:0003723:RNA binding (qval6.48E-7)', 'GO:0043167:ion binding (qval3.77E-4)', 'GO:0097159:organic cyclic compound binding (qval4.82E-4)', 'GO:1901363:heterocyclic compound binding (qval4.57E-4)']</t>
        </is>
      </c>
      <c r="X16" s="3">
        <f>hyperlink("https://spiral.technion.ac.il/results/MTAwMDAwMg==/15/GOResultsCOMPONENT","link")</f>
        <v/>
      </c>
      <c r="Y16" t="inlineStr">
        <is>
          <t>['GO:0043229:intracellular organelle (qval1.34E-13)', 'GO:0043226:organelle (qval1.27E-13)', 'GO:0043227:membrane-bounded organelle (qval1.76E-13)', 'GO:0044424:intracellular part (qval1.27E-12)', 'GO:0043231:intracellular membrane-bounded organelle (qval2.33E-12)', 'GO:0044464:cell part (qval2.1E-12)', 'GO:0044428:nuclear part (qval7.93E-11)', 'GO:0016604:nuclear body (qval8.27E-11)', 'GO:0044451:nucleoplasm part (qval1.33E-10)', 'GO:0044446:intracellular organelle part (qval3.11E-10)', 'GO:0005634:nucleus (qval4.6E-10)', 'GO:0044422:organelle part (qval1.11E-9)', 'GO:0005681:spliceosomal complex (qval3.69E-7)', 'GO:0071013:catalytic step 2 spliceosome (qval8.55E-7)', 'GO:0016607:nuclear speck (qval1.12E-5)', 'GO:0032991:protein-containing complex (qval2.93E-5)', 'GO:0005654:nucleoplasm (qval3.43E-5)', 'GO:0005737:cytoplasm (qval5.35E-5)']</t>
        </is>
      </c>
    </row>
    <row r="17">
      <c r="A17" s="1" t="n">
        <v>16</v>
      </c>
      <c r="B17" t="n">
        <v>20948</v>
      </c>
      <c r="C17" t="n">
        <v>3212</v>
      </c>
      <c r="D17" t="n">
        <v>76</v>
      </c>
      <c r="E17" t="n">
        <v>307</v>
      </c>
      <c r="F17" t="n">
        <v>2717</v>
      </c>
      <c r="G17" t="n">
        <v>60</v>
      </c>
      <c r="H17" t="n">
        <v>5700</v>
      </c>
      <c r="I17" t="n">
        <v>248</v>
      </c>
      <c r="J17" s="2" t="n">
        <v>-1400.233556836686</v>
      </c>
      <c r="K17" t="n">
        <v>0.4682630578672241</v>
      </c>
      <c r="L17" t="inlineStr">
        <is>
          <t>Tmeff2,Plcl1,Tmbim1,Cyp27a1,Dnajb2,Dock10,Ptma,Phlpp1,Nfasc,Shisa4,Csrp1,Pla2g4a,Adamts4,Pea15a,Sccpdh,Tmem63a,Pip4k2a,Abca2,Ralgds,Fnbp1,Abl1,Gsn,Zeb2,Tnfaip6,Ermn,Pkp4,Grb14,Dcaf17,Mapk8ip1,Cd82,Prr5l,Ldlrad3,Cd59a,Gatm,Secisbp2l,Mal,4930402H24Rik,Cenpb,Rassf2,Trp53inp2,Dbndd2,Tmem189,Bcas1,Car2,Cldn11,Pex5l,Sox2ot,Spg20,Rnf13,Trim59,Hapln2,S100a13,S100a16,Cers2,Ctsk,Adamtsl4,Car14,Otud7b,Phgdh,Tspan2,Rap1a,Gstm7,Stxbp3,Mfsd14a,Ugt8a,Papss1,Sh3glb1,Anp32b,Tmeff1,Slc44a1,Lpar1,Eps15,Efcab14,Prdx1,Elovl1,Tmem125,Ptp4a2,Hmgn2,Clic4,Padi2,Plod1,Vamp3,Tmem88b,Cyp51,Gnai1,Qdpr,Tmem33,Scarb2,Gltp,Ankrd13a,Sbds,Tsc22d4,Gjc3,Gna12,Actb,Rac1,Hmgb1,Gng11,Tmem229a,Gpr37,Gng12,Tgfa,March8,Wnk1,Ninj2,Tm7sf3,Rps9,Sirt2,Ppp1r14a,Aplp1,Mag,Klk6,Josd2,Nipa1,Slco3a1,Pde8a,Sh3gl3,Fah,Picalm,Rps3,Plekhb1,Inppl1,Rhog,Ppfibp2,Rnf141,Insc,Sez6l2,Tbc1d10b,Fgfr2,Dock1,Nkx6-2,Taldo1,Cd81,Lamp1,Golga7,Enpp6,Gab1,Nkd1,Pllp,Gm32122,Tppp3,Fa2h,Rhou,Tmem123,S1pr5,Anln,Dpy19l1,Jam3,Fez1,1700063D05Rik,Sc5d,Phldb1,Cryab,Rdx,Snx1,Atp1b3,Rnf7,Trf,Bfsp2,Gpr62,Rhoa,Oxsr1,Mobp,Abhd5,Map7,Tspan15,Reep3,Ado,Ube2d1,Dip2a,Plpp2,Gamt,Tmcc3,Cpm,Erbb3,Gal3st1,Nipal4,Rnf130,Gjc2,Pmp22,Efnb3,Gm12326,Wscd1,Aspa,Cpd,Evi2a,Myo1d,Tmem98,Rffl,Vmp1,Arhgap23,Stard3,Cnp,Dusp3,Arsg,Ttyh2,Itgb4,Syngr2,Aatk,Rhob,Sypl,Sptssa,Nkx2-9,Plekhg3,Fntb,Plekhh1,Npc2,Inf2,Adssl1,Pacs2,Mboat1,Serpinb1a,Sema4d,Gm15912,Tppp,Arrdc3,Mast4,Smim15,Elovl7,Hmgcs1,Ankrd28,Cmtm5,Micu2,Rcbtb1,Kif13b,Stmn4,Bnip3l,Pdlim2,Tpt1,Slain1,Selenop,Ccdc152,Ank,Fbxo32,Ndrg1,Eef1d,Nrbp2,Micall1,Sox10,Desi1,5031439G07Rik,Slc48a1,Tuba1a,Tmbim6,Galnt6,Sp7,Nmral1,Sec14l5,Carhsp1,Litaf,Slc25a1,Map6d1,Apod,Igsf11,Cpox,Cldnd1,Crybg3,D16Ertd472e,Olig2,Olig1,Tulp4,4930506C21Rik,Prr18,Qk,Agpat4,2810468N07Rik,Fam234a,Ddr1,Mog,Enpp4,Tfeb,Rftn1,Plin3,Tubb4a,Rasgrp3,Strn,Mta3,Bin1,Sema6a,Gm19500,Slc12a2,Sec11c,Mbp,Acy3,Tmem151a,Frmd8,Cdc42ep2,Plaat3,Ubxn1,Fth1,Myrf,Psat1,Cdc37l1,Ermp1,Opalin,Scd2,Scd1,Lzts2,Shtn1,Zdhhc9,Plxnb3,Srpk3,Prrg1,Gjb1,Magt1,Klhl4,Plp1</t>
        </is>
      </c>
      <c r="M17" t="inlineStr">
        <is>
          <t>[(1, 0), (1, 19), (1, 30), (1, 75), (2, 0), (2, 19), (2, 30), (2, 60), (2, 75), (3, 0), (3, 19), (3, 30), (3, 60), (3, 75), (4, 0), (4, 17), (4, 19), (4, 30), (4, 60), (4, 75), (6, 0), (6, 30), (6, 75), (7, 0), (7, 19), (7, 30), (7, 60), (7, 75), (10, 0), (10, 30), (10, 75), (11, 0), (12, 0), (12, 19), (12, 30), (12, 60), (12, 75), (14, 0), (14, 19), (14, 30), (14, 60), (14, 75), (15, 0), (15, 19), (15, 30), (15, 60), (15, 75), (16, 0), (16, 19), (16, 30), (16, 60), (16, 75), (18, 0), (18, 19), (18, 30), (18, 60), (18, 75), (20, 0), (20, 19), (20, 30), (20, 75), (21, 0), (21, 19), (21, 30), (21, 60), (21, 75), (22, 0), (22, 19), (22, 30), (22, 60), (22, 75), (23, 0), (23, 19), (23, 30), (23, 75), (24, 0), (24, 19), (24, 30), (24, 60), (24, 75), (26, 0), (26, 19), (26, 30), (26, 60), (26, 75), (27, 0), (27, 19), (27, 30), (27, 60), (27, 75), (29, 0), (29, 30), (29, 75), (31, 0), (31, 30), (31, 75), (32, 0), (32, 19), (32, 30), (32, 60), (32, 75), (33, 0), (33, 19), (33, 30), (33, 60), (33, 75), (34, 0), (34, 19), (34, 30), (34, 60), (34, 75), (36, 0), (36, 19), (36, 30), (36, 60), (36, 75), (37, 0), (37, 19), (37, 30), (37, 60), (37, 75), (38, 0), (38, 75), (39, 0), (39, 19), (39, 30), (39, 60), (39, 75), (40, 0), (40, 75), (41, 0), (41, 19), (41, 30), (41, 60), (41, 75), (42, 0), (42, 19), (42, 30), (42, 60), (42, 75), (43, 0), (43, 19), (43, 30), (43, 60), (43, 75), (44, 0), (44, 19), (44, 30), (44, 60), (44, 75), (45, 0), (45, 19), (45, 30), (45, 60), (45, 75), (49, 0), (49, 19), (49, 30), (49, 60), (49, 75), (50, 0), (50, 19), (50, 30), (50, 60), (50, 75), (51, 0), (51, 19), (51, 30), (51, 75), (52, 0), (52, 19), (52, 30), (52, 60), (52, 75), (54, 0), (54, 19), (54, 30), (54, 60), (54, 75), (56, 0), (56, 19), (56, 30), (56, 60), (56, 75), (58, 0), (58, 19), (58, 30), (58, 60), (58, 75), (59, 0), (59, 19), (59, 30), (59, 60), (59, 75), (62, 0), (62, 19), (62, 30), (62, 75), (65, 0), (65, 19), (65, 30), (65, 60), (65, 75), (66, 0), (66, 19), (66, 30), (66, 60), (66, 75), (67, 0), (67, 19), (67, 30), (67, 60), (67, 75), (68, 0), (68, 19), (68, 30), (68, 60), (68, 75), (69, 0), (69, 19), (69, 30), (69, 60), (69, 75), (70, 0), (70, 19), (70, 30), (70, 60), (70, 75), (71, 0), (71, 19), (71, 30), (71, 60), (71, 75), (72, 0), (72, 19), (72, 30), (72, 60), (72, 75), (73, 0), (73, 19), (73, 30), (73, 60), (73, 75), (74, 0), (74, 19), (74, 30), (74, 60), (74, 75)]</t>
        </is>
      </c>
      <c r="N17" t="n">
        <v>2114</v>
      </c>
      <c r="O17" t="n">
        <v>1</v>
      </c>
      <c r="P17" t="n">
        <v>0.95</v>
      </c>
      <c r="Q17" t="n">
        <v>3</v>
      </c>
      <c r="R17" t="n">
        <v>10000</v>
      </c>
      <c r="S17" t="inlineStr">
        <is>
          <t>17/12/2022, 22:16:34</t>
        </is>
      </c>
      <c r="T17" s="3">
        <f>hyperlink("https://spiral.technion.ac.il/results/MTAwMDAwMg==/16/GOResultsPROCESS","link")</f>
        <v/>
      </c>
      <c r="U17" t="inlineStr">
        <is>
          <t>['GO:0008366:axon ensheathment (qval3.34E-14)', 'GO:0007272:ensheathment of neurons (qval1.67E-14)', 'GO:0042552:myelination (qval1.26E-13)', 'GO:0010001:glial cell differentiation (qval1.84E-5)', 'GO:0008610:lipid biosynthetic process (qval1.69E-5)', 'GO:0048709:oligodendrocyte differentiation (qval4.45E-4)', 'GO:0014013:regulation of gliogenesis (qval1.01E-3)']</t>
        </is>
      </c>
      <c r="V17" s="3">
        <f>hyperlink("https://spiral.technion.ac.il/results/MTAwMDAwMg==/16/GOResultsFUNCTION","link")</f>
        <v/>
      </c>
      <c r="W17" t="inlineStr">
        <is>
          <t>['GO:0019911:structural constituent of myelin sheath (qval1.79E-3)']</t>
        </is>
      </c>
      <c r="X17" s="3">
        <f>hyperlink("https://spiral.technion.ac.il/results/MTAwMDAwMg==/16/GOResultsCOMPONENT","link")</f>
        <v/>
      </c>
      <c r="Y17" t="inlineStr">
        <is>
          <t>['GO:0016020:membrane (qval7.43E-14)', 'GO:0043209:myelin sheath (qval4.51E-13)', 'GO:0005886:plasma membrane (qval4.72E-8)', 'GO:0044425:membrane part (qval1.33E-7)', 'GO:0044444:cytoplasmic part (qval1.07E-6)', 'GO:0031224:intrinsic component of membrane (qval4.35E-5)', 'GO:0033270:paranode region of axon (qval8.54E-5)', 'GO:0005768:endosome (qval8.4E-5)', 'GO:0043218:compact myelin (qval1.02E-4)', 'GO:0005737:cytoplasm (qval1.24E-4)', 'GO:0048471:perinuclear region of cytoplasm (qval1.41E-4)', 'GO:0016021:integral component of membrane (qval1.37E-4)']</t>
        </is>
      </c>
    </row>
    <row r="18">
      <c r="A18" s="1" t="n">
        <v>17</v>
      </c>
      <c r="B18" t="n">
        <v>20948</v>
      </c>
      <c r="C18" t="n">
        <v>3212</v>
      </c>
      <c r="D18" t="n">
        <v>76</v>
      </c>
      <c r="E18" t="n">
        <v>313</v>
      </c>
      <c r="F18" t="n">
        <v>2698</v>
      </c>
      <c r="G18" t="n">
        <v>60</v>
      </c>
      <c r="H18" t="n">
        <v>5700</v>
      </c>
      <c r="I18" t="n">
        <v>240</v>
      </c>
      <c r="J18" s="2" t="n">
        <v>-1462.929116511094</v>
      </c>
      <c r="K18" t="n">
        <v>0.4712940224059242</v>
      </c>
      <c r="L18" t="inlineStr">
        <is>
          <t>Plcl1,Tmbim1,Cyp27a1,Dnajb2,Dock10,Ptma,Efhd1,Phlpp1,Slc45a3,Cdk18,Pik3c2b,Shisa4,Csrp1,Pla2g4a,Pea15a,Sccpdh,Tmem63a,Degs1,Pip4k2a,Abca2,Fnbp1,Abl1,Aif1l,Gsn,Tnfaip6,Ermn,Agps,Mapk8ip1,Cd82,Prr5l,Ldlrad3,Cd59a,Aven,Gatm,Secisbp2l,Mal,4930402H24Rik,Rassf2,Trp53inp2,Gss,Sys1,Dbndd2,Tmem189,Bcas1,Car2,Cldn11,Pex5l,Anxa5,Spg20,Rnf13,Trim59,Hapln2,Fdps,S100a16,Cers2,Ctss,Car14,Otud7b,Phgdh,Tspan2,Rap1a,Csf1,Gstm7,Taf13,Stxbp3,Mfsd14a,Ugt8a,Sh3glb1,Tmeff1,Nipsnap3b,Slc44a1,Tmem38b,Lpar1,Ptprd,Cyp2j12,Leprot,Dhcr24,Efcab14,Prdx1,Slc6a9,Elovl1,Tmem125,Slc2a1,Clic4,Padi2,Kazn,Plod1,Kif1b,Tmem88b,Tbc1d14,Qdpr,Lap3,Tmem33,Scarb2,Gltp,Ankrd13a,Tsc22d4,Pdgfa,Gna12,Actb,Gng11,Gpr37,Creb5,Tgfa,Frmd4b,March8,Ninj2,M6pr,Cd9,Ybx3,Bhlhe41,Rps9,Gng8,Sirt2,Ppp1r14a,Aplp1,Mag,4931406P16Rik,Klk6,Josd2,Ap2a1,Nipa1,Mtmr10,Slco3a1,Fah,Picalm,Plekhb1,Rhog,Ppfibp2,Rnf141,Insc,Sez6l2,Vkorc1,Fgfr2,Nkx6-2,Taldo1,Cd81,Lamp1,Arhgef10,Golga7,Enpp6,Msmo1,Gab1,Sall1,Pllp,Gm32122,Tppp3,Fa2h,Rhou,2310022B05Rik,Tmem123,S1pr5,Ldlr,Anln,Dpy19l1,Jam3,Fez1,1700063D05Rik,Sc5d,Phldb1,Cryab,Rdx,Snx1,Myo1e,Lrrc1,Myo6,Atp1b3,Rnf7,Ephb1,Trf,Acy1,Rhoa,Mobp,Ccdc13,Map7,Nkain2,Tspan15,Reep3,Dip2a,Gamt,Tmcc3,Gal3st1,Rnf130,Sept8,Gjc2,Llgl1,Pmp22,Efnb3,Pfn1,Smtnl2,Aspa,Fam57a,Cpd,Evi2a,Myo1d,Tmem98,Rffl,Vmp1,Arhgap23,Cnp,Dusp3,Gfap,Ttyh2,Itgb4,Syngr2,Aatk,Rhob,Sypl,Sptssa,Nkx2-9,Plekhg3,Fntb,Plekhh1,Npc2,Nek9,Tmed10,Ifi27,Eml1,Inf2,Adssl1,Pacs2,Idi1,Serpinb1a,Sema4d,Gkap1,Tppp,Arrdc3,Serinc5,Smim15,Elovl7,Hmgcs1,Zcchc24,Tkt,Abhd4,Cmtm5,Rcbtb1,Kif13b,Stmn4,Bnip3l,Pdlim2,Sorbs3,Tpt1,Slain1,Selenop,Ank,Enpp2,Ndrg1,Cdc42ep1,Sox10,5031439G07Rik,Tmem117,Slc48a1,Tuba1a,Tmbim6,Nmral1,Sec14l5,Carhsp1,Litaf,Apod,Igsf11,Cpox,Olig2,Olig1,B3galt5,Tulp4,Qk,Agpat4,Gm33727,2810468N07Rik,Fam234a,U2af1,Ddr1,Mog,Enpp4,Daam2,Rftn1,Plin3,Tubb4a,Strn,Npc1,Trim36,Slc12a2,Sh3tc2,Sec11c,Mbp,Cyb5a,Acy3,Carns1,Tmem151a,Map3k11,Malat1,Neat1,Frmd8,Cdc42ep2,Atl3,Plaat3,Ubxn1,Fth1,Myrf,Psat1,Cdc37l1,Ak3,Gm9895,Ermp1,Scd2,Scd1,Lamp2,Plxnb3,Prrg1,Gjb1,Magt1,Klhl4,Plp1</t>
        </is>
      </c>
      <c r="M18" t="inlineStr">
        <is>
          <t>[(1, 0), (1, 17), (1, 19), (1, 75), (2, 0), (2, 17), (2, 19), (2, 53), (2, 75), (3, 0), (3, 17), (3, 19), (3, 75), (4, 0), (4, 17), (4, 19), (4, 53), (4, 75), (6, 0), (6, 17), (6, 75), (7, 0), (7, 17), (7, 19), (7, 53), (7, 75), (10, 0), (10, 75), (11, 0), (12, 0), (12, 17), (12, 19), (12, 53), (12, 75), (14, 0), (14, 17), (14, 19), (14, 53), (14, 75), (15, 0), (15, 17), (15, 19), (15, 53), (15, 75), (16, 0), (16, 17), (16, 19), (16, 53), (16, 75), (18, 0), (18, 17), (18, 19), (18, 53), (18, 75), (20, 0), (20, 17), (20, 75), (21, 0), (21, 17), (21, 19), (21, 75), (22, 0), (22, 17), (22, 19), (22, 53), (22, 75), (23, 0), (23, 17), (23, 75), (24, 0), (24, 17), (24, 19), (24, 53), (24, 75), (26, 0), (26, 17), (26, 19), (26, 53), (26, 75), (27, 0), (27, 17), (27, 19), (27, 53), (27, 75), (29, 0), (29, 75), (31, 75), (32, 0), (32, 17), (32, 19), (32, 53), (32, 75), (33, 0), (33, 17), (33, 19), (33, 53), (33, 75), (34, 0), (34, 17), (34, 19), (34, 53), (34, 75), (36, 0), (36, 17), (36, 19), (36, 53), (36, 75), (37, 0), (37, 17), (37, 19), (37, 53), (37, 75), (38, 0), (38, 75), (39, 0), (39, 17), (39, 19), (39, 53), (39, 75), (40, 0), (40, 75), (41, 0), (41, 17), (41, 19), (41, 53), (41, 75), (42, 0), (42, 17), (42, 19), (42, 53), (42, 75), (43, 0), (43, 17), (43, 19), (43, 53), (43, 75), (44, 0), (44, 17), (44, 19), (44, 53), (44, 75), (45, 0), (45, 17), (45, 19), (45, 53), (45, 75), (48, 0), (48, 75), (49, 0), (49, 17), (49, 19), (49, 53), (49, 75), (50, 0), (50, 17), (50, 19), (50, 53), (50, 75), (51, 0), (51, 17), (51, 19), (51, 75), (52, 0), (52, 17), (52, 19), (52, 53), (52, 75), (54, 0), (54, 17), (54, 19), (54, 53), (54, 75), (56, 0), (56, 17), (56, 19), (56, 53), (56, 75), (58, 0), (58, 17), (58, 19), (58, 53), (58, 75), (59, 0), (59, 17), (59, 19), (59, 53), (59, 75), (62, 0), (62, 17), (62, 75), (65, 0), (65, 17), (65, 19), (65, 53), (65, 75), (66, 0), (66, 17), (66, 19), (66, 53), (66, 75), (67, 0), (67, 17), (67, 19), (67, 53), (67, 75), (68, 0), (68, 17), (68, 19), (68, 53), (68, 75), (69, 0), (69, 17), (69, 19), (69, 53), (69, 75), (70, 0), (70, 17), (70, 19), (70, 53), (70, 75), (71, 0), (71, 17), (71, 19), (71, 53), (71, 75), (72, 0), (72, 17), (72, 19), (72, 53), (72, 75), (73, 0), (73, 17), (73, 19), (73, 53), (73, 75), (74, 0), (74, 17), (74, 19), (74, 53), (74, 75)]</t>
        </is>
      </c>
      <c r="N18" t="n">
        <v>1410</v>
      </c>
      <c r="O18" t="n">
        <v>1</v>
      </c>
      <c r="P18" t="n">
        <v>0.95</v>
      </c>
      <c r="Q18" t="n">
        <v>3</v>
      </c>
      <c r="R18" t="n">
        <v>10000</v>
      </c>
      <c r="S18" t="inlineStr">
        <is>
          <t>17/12/2022, 22:16:47</t>
        </is>
      </c>
      <c r="T18" s="3">
        <f>hyperlink("https://spiral.technion.ac.il/results/MTAwMDAwMg==/17/GOResultsPROCESS","link")</f>
        <v/>
      </c>
      <c r="U18" t="inlineStr">
        <is>
          <t>['GO:0008366:axon ensheathment (qval3.46E-15)', 'GO:0007272:ensheathment of neurons (qval1.73E-15)', 'GO:0042552:myelination (qval1.31E-14)', 'GO:0008610:lipid biosynthetic process (qval2.17E-8)', 'GO:0014013:regulation of gliogenesis (qval1.12E-7)', 'GO:0010001:glial cell differentiation (qval1.83E-5)', 'GO:0006629:lipid metabolic process (qval2E-5)', 'GO:0048709:oligodendrocyte differentiation (qval4.31E-4)', 'GO:0045685:regulation of glial cell differentiation (qval1.28E-3)', 'GO:0014015:positive regulation of gliogenesis (qval1.15E-3)']</t>
        </is>
      </c>
      <c r="V18" s="3">
        <f>hyperlink("https://spiral.technion.ac.il/results/MTAwMDAwMg==/17/GOResultsFUNCTION","link")</f>
        <v/>
      </c>
      <c r="W18" t="inlineStr">
        <is>
          <t>['GO:0019911:structural constituent of myelin sheath (qval2.11E-3)']</t>
        </is>
      </c>
      <c r="X18" s="3">
        <f>hyperlink("https://spiral.technion.ac.il/results/MTAwMDAwMg==/17/GOResultsCOMPONENT","link")</f>
        <v/>
      </c>
      <c r="Y18" t="inlineStr">
        <is>
          <t>['GO:0043209:myelin sheath (qval2.07E-14)', 'GO:0016020:membrane (qval4.62E-14)', 'GO:0044444:cytoplasmic part (qval5.26E-10)', 'GO:0044425:membrane part (qval6.16E-8)', 'GO:0005886:plasma membrane (qval1.34E-6)', 'GO:0031982:vesicle (qval4.16E-6)', 'GO:0031224:intrinsic component of membrane (qval5.22E-6)', 'GO:0016021:integral component of membrane (qval1.48E-5)', 'GO:0031410:cytoplasmic vesicle (qval1.39E-5)', 'GO:0097708:intracellular vesicle (qval1.42E-5)', 'GO:0005768:endosome (qval4.87E-5)', 'GO:0043218:compact myelin (qval8.76E-5)', 'GO:0005783:endoplasmic reticulum (qval1.03E-4)']</t>
        </is>
      </c>
    </row>
    <row r="19">
      <c r="A19" s="1" t="n">
        <v>18</v>
      </c>
      <c r="B19" t="n">
        <v>20948</v>
      </c>
      <c r="C19" t="n">
        <v>3212</v>
      </c>
      <c r="D19" t="n">
        <v>76</v>
      </c>
      <c r="E19" t="n">
        <v>180</v>
      </c>
      <c r="F19" t="n">
        <v>1573</v>
      </c>
      <c r="G19" t="n">
        <v>40</v>
      </c>
      <c r="H19" t="n">
        <v>5700</v>
      </c>
      <c r="I19" t="n">
        <v>138</v>
      </c>
      <c r="J19" s="2" t="n">
        <v>-786.5195609431307</v>
      </c>
      <c r="K19" t="n">
        <v>0.4719611445777908</v>
      </c>
      <c r="L19" t="inlineStr">
        <is>
          <t>Cox5b,Hspe1,Ndufs1,Adam23,Sgpp2,Plekha6,Syt2,Dnm3,Atp1b1,Mpc2,Ndufs2,Atp5c1,Miga2,Slc25a25,Atp5g3,Tmx2,Idh3b,Snap25,Naa20,Srxn1,Ube2v1,Atp5e,Stmn3,Hspa4l,Ndufc1,Mab21l1,Ppm1j,Atp5f1,Kcna2,Lamtor5,Ahcyl1,Ndufb6,Ndufs5,Fndc5,Yars,Sdhb,Slc25a33,Park7,Kctd8,Rufy3,Cds1,Pptc7,Ccdc92,Chchd2,Mdh2,Atp5j2,Dync1i1,Ndufa4,Ndufa5,Clec2l,Ndufb2,Cycs,Suclg1,Rab11fip5,Cpne9,Atp6v1e1,Eno2,Gapdh,Ldhb,Ube2m,Mrps12,Tmem147,Scn1b,Kcnc3,Kcnc1,Ndufc2,Arrb1,Uqcrc2,Ndufab1,Cend1,Ank1,Slc25a4,Hapln4,Rab3a,Tecr,Prdx2,Got2,Aars,Hspa8,Thy1,Tmem25,Atp5l,Idh3a,Tspan3,Cox5a,Pkm,Lrrc49,Fbxo9,Cox7a2,Uqcrc1,Higd1a,Spock2,Ppa1,Cisd1,Mif,Chchd10,Atp5d,Ndufs7,Slc25a3,Ndufa12,Atp5b,Uqcr10,Ogdh,Rab1a,Mdh1,Mapk9,Vdac1,Uqcrq,Hint1,Rnf187,Coro6,Cltc,Atp5g1,Atp5h,Fkbp3,Isca2,Dlst,Acyp1,Ckb,Klc1,Atp5mpl,Epdr1,Uqcrfs1,Auh,Isca1,Uqcrb,Mtx3,Sv2c,Ndufs4,Pdhb,Cadps,Nkiras1,Vdac2,Timm23,Ghitm,Armh4,Nedd8,Sdr39u1,Kctd9,Sucla2,Efr3a,Them6,Grina,Cyc1,Mroh1,Atf4,Ndufa6,Pfkm,Asic1,Cox14,Zfp385a,Dexi,Tmem41a,Tfg,Atp5j,Tmem50b,Atp5o,Sod2,Ppp2r1a,Haghl,Mrpl28,Ndufv3,2310061I04Rik,Ndufv2,Hspa9,Nars,Atp5a1,Prdx5,Esrra,Stip1,Pgam1,Got1,Ndufb8,Kazald1,Cuedc2,Arl3,Ina,Slc25a5,Cox7b,Pgk1</t>
        </is>
      </c>
      <c r="M19" t="inlineStr">
        <is>
          <t>[(0, 24), (0, 32), (0, 38), (0, 69), (0, 70), (0, 73), (2, 32), (2, 38), (5, 32), (5, 38), (5, 69), (5, 73), (7, 32), (7, 38), (7, 69), (7, 73), (8, 32), (8, 38), (8, 69), (8, 70), (8, 73), (9, 32), (9, 38), (9, 69), (9, 70), (9, 73), (10, 32), (10, 38), (10, 69), (14, 23), (14, 24), (14, 32), (14, 38), (14, 69), (14, 70), (14, 73), (16, 23), (16, 24), (16, 32), (16, 38), (16, 69), (16, 70), (16, 73), (17, 32), (17, 38), (17, 69), (17, 73), (18, 32), (18, 38), (19, 24), (19, 32), (19, 38), (19, 69), (19, 70), (19, 73), (20, 32), (20, 38), (20, 69), (20, 73), (27, 32), (27, 38), (27, 69), (27, 70), (27, 73), (28, 32), (28, 38), (28, 69), (28, 70), (28, 73), (29, 32), (29, 38), (29, 69), (29, 73), (30, 23), (30, 24), (30, 32), (30, 38), (30, 69), (30, 70), (30, 73), (31, 32), (31, 38), (31, 69), (31, 70), (31, 73), (37, 32), (37, 38), (37, 69), (37, 73), (39, 32), (39, 38), (39, 69), (39, 73), (41, 32), (41, 38), (44, 38), (44, 69), (47, 32), (47, 38), (47, 69), (47, 73), (49, 38), (51, 32), (51, 38), (51, 69), (51, 73), (53, 38), (53, 69), (53, 73), (54, 32), (54, 38), (55, 32), (55, 38), (55, 69), (55, 70), (55, 73), (60, 24), (60, 32), (60, 38), (60, 69), (60, 70), (60, 73), (63, 32), (63, 38), (63, 69), (63, 70), (63, 73), (67, 32), (67, 38), (67, 69), (67, 70), (67, 73), (68, 32), (68, 38), (75, 32), (75, 38), (75, 69), (75, 73)]</t>
        </is>
      </c>
      <c r="N19" t="n">
        <v>892</v>
      </c>
      <c r="O19" t="n">
        <v>1</v>
      </c>
      <c r="P19" t="n">
        <v>0.95</v>
      </c>
      <c r="Q19" t="n">
        <v>3</v>
      </c>
      <c r="R19" t="n">
        <v>10000</v>
      </c>
      <c r="S19" t="inlineStr">
        <is>
          <t>17/12/2022, 22:17:06</t>
        </is>
      </c>
      <c r="T19" s="3">
        <f>hyperlink("https://spiral.technion.ac.il/results/MTAwMDAwMg==/18/GOResultsPROCESS","link")</f>
        <v/>
      </c>
      <c r="U19" t="inlineStr">
        <is>
          <t>['GO:0006091:generation of precursor metabolites and energy (qval1.73E-37)', 'GO:0017144:drug metabolic process (qval1.34E-24)', 'GO:0022904:respiratory electron transport chain (qval3.2E-24)', 'GO:0022900:electron transport chain (qval1.43E-23)', 'GO:0046034:ATP metabolic process (qval2.37E-23)', 'GO:0009117:nucleotide metabolic process (qval2.43E-23)', 'GO:0006753:nucleoside phosphate metabolic process (qval3.67E-23)', 'GO:0055086:nucleobase-containing small molecule metabolic process (qval2.42E-22)', 'GO:0009205:purine ribonucleoside triphosphate metabolic process (qval2.37E-21)', 'GO:0006754:ATP biosynthetic process (qval3.1E-21)', 'GO:0009199:ribonucleoside triphosphate metabolic process (qval3.53E-21)', 'GO:0009144:purine nucleoside triphosphate metabolic process (qval5.79E-21)', 'GO:0009126:purine nucleoside monophosphate metabolic process (qval9.43E-21)', 'GO:0009167:purine ribonucleoside monophosphate metabolic process (qval8.76E-21)', 'GO:0015985:energy coupled proton transport, down electrochemical gradient (qval3.21E-20)', 'GO:0015986:ATP synthesis coupled proton transport (qval3.01E-20)', 'GO:0009206:purine ribonucleoside triphosphate biosynthetic process (qval4.72E-20)', 'GO:0009141:nucleoside triphosphate metabolic process (qval5.79E-20)', 'GO:0009161:ribonucleoside monophosphate metabolic process (qval5.49E-20)', 'GO:0009145:purine nucleoside triphosphate biosynthetic process (qval5.4E-20)', 'GO:0009201:ribonucleoside triphosphate biosynthetic process (qval9.17E-20)', 'GO:0009123:nucleoside monophosphate metabolic process (qval1.29E-19)', 'GO:0009150:purine ribonucleotide metabolic process (qval4.35E-19)', 'GO:0009127:purine nucleoside monophosphate biosynthetic process (qval6.9E-19)', 'GO:0009168:purine ribonucleoside monophosphate biosynthetic process (qval6.62E-19)', 'GO:0009142:nucleoside triphosphate biosynthetic process (qval1.34E-18)', 'GO:0006163:purine nucleotide metabolic process (qval1.42E-18)', 'GO:0009156:ribonucleoside monophosphate biosynthetic process (qval1.59E-18)', 'GO:0009259:ribonucleotide metabolic process (qval2.18E-18)', 'GO:0072521:purine-containing compound metabolic process (qval2.47E-18)', 'GO:0009124:nucleoside monophosphate biosynthetic process (qval3.67E-18)', 'GO:0019693:ribose phosphate metabolic process (qval8.34E-18)', 'GO:0055114:oxidation-reduction process (qval2.12E-17)', 'GO:0009152:purine ribonucleotide biosynthetic process (qval6.1E-17)', 'GO:0042776:mitochondrial ATP synthesis coupled proton transport (qval6.62E-17)', 'GO:0009260:ribonucleotide biosynthetic process (qval2.26E-16)', 'GO:0044281:small molecule metabolic process (qval2.28E-16)', 'GO:0006164:purine nucleotide biosynthetic process (qval2.48E-16)', 'GO:0046390:ribose phosphate biosynthetic process (qval4.94E-16)', 'GO:0072522:purine-containing compound biosynthetic process (qval5.54E-16)', 'GO:0006119:oxidative phosphorylation (qval6.08E-16)', 'GO:0019637:organophosphate metabolic process (qval1.12E-15)', 'GO:0009165:nucleotide biosynthetic process (qval3.55E-15)', 'GO:1901293:nucleoside phosphate biosynthetic process (qval6.14E-15)', 'GO:1902600:proton transmembrane transport (qval1.58E-14)', 'GO:0051186:cofactor metabolic process (qval1.87E-13)', 'GO:0033108:mitochondrial respiratory chain complex assembly (qval4.56E-13)', 'GO:0006099:tricarboxylic acid cycle (qval1.3E-12)', 'GO:0016999:antibiotic metabolic process (qval1.79E-12)', 'GO:0006101:citrate metabolic process (qval1.95E-12)', 'GO:0045333:cellular respiration (qval2.52E-12)', 'GO:0046496:nicotinamide nucleotide metabolic process (qval4.47E-12)', 'GO:0019362:pyridine nucleotide metabolic process (qval5.99E-12)', 'GO:0010257:NADH dehydrogenase complex assembly (qval8.34E-12)', 'GO:0032981:mitochondrial respiratory chain complex I assembly (qval8.19E-12)', 'GO:0072350:tricarboxylic acid metabolic process (qval8.81E-12)', 'GO:0072524:pyridine-containing compound metabolic process (qval1.18E-11)', 'GO:0006733:oxidoreduction coenzyme metabolic process (qval4.63E-11)', 'GO:0006122:mitochondrial electron transport, ubiquinol to cytochrome c (qval1.23E-10)', 'GO:1901135:carbohydrate derivative metabolic process (qval1.21E-10)', 'GO:1990542:mitochondrial transmembrane transport (qval5.86E-10)', 'GO:0090407:organophosphate biosynthetic process (qval5.91E-10)', 'GO:0043436:oxoacid metabolic process (qval7E-10)', 'GO:0019752:carboxylic acid metabolic process (qval7.67E-10)', 'GO:0098662:inorganic cation transmembrane transport (qval7.86E-10)', 'GO:0006082:organic acid metabolic process (qval1.41E-9)', 'GO:0098660:inorganic ion transmembrane transport (qval1.44E-9)', 'GO:0006796:phosphate-containing compound metabolic process (qval1.53E-9)', 'GO:1901137:carbohydrate derivative biosynthetic process (qval1.75E-9)', 'GO:0015672:monovalent inorganic cation transport (qval2.29E-9)', 'GO:0006793:phosphorus metabolic process (qval2.31E-9)', 'GO:0009060:aerobic respiration (qval3.47E-9)', 'GO:0098655:cation transmembrane transport (qval3.72E-9)', 'GO:0015980:energy derivation by oxidation of organic compounds (qval6.98E-9)', 'GO:0006732:coenzyme metabolic process (qval1.01E-8)', 'GO:0034220:ion transmembrane transport (qval1.35E-8)', 'GO:0055085:transmembrane transport (qval1.75E-8)', 'GO:0065003:protein-containing complex assembly (qval4.51E-8)', 'GO:0006839:mitochondrial transport (qval5.68E-8)', 'GO:0043933:protein-containing complex subunit organization (qval7.94E-8)', 'GO:0043648:dicarboxylic acid metabolic process (qval9.6E-8)', 'GO:1901566:organonitrogen compound biosynthetic process (qval9.86E-8)', 'GO:0006090:pyruvate metabolic process (qval1.22E-7)', 'GO:0034654:nucleobase-containing compound biosynthetic process (qval2.29E-7)', 'GO:0044237:cellular metabolic process (qval3.55E-7)', 'GO:0018130:heterocycle biosynthetic process (qval4.04E-7)', 'GO:0019438:aromatic compound biosynthetic process (qval6.22E-7)', 'GO:0006103:2-oxoglutarate metabolic process (qval6.35E-7)', 'GO:0006812:cation transport (qval1.2E-6)', 'GO:1901362:organic cyclic compound biosynthetic process (qval2.12E-6)', 'GO:0006734:NADH metabolic process (qval2.21E-6)', 'GO:0019674:NAD metabolic process (qval2.9E-6)', 'GO:0007005:mitochondrion organization (qval7.88E-6)', 'GO:1901564:organonitrogen compound metabolic process (qval2.08E-5)', 'GO:0008152:metabolic process (qval2.09E-5)', 'GO:0044271:cellular nitrogen compound biosynthetic process (qval2.2E-5)', 'GO:0042773:ATP synthesis coupled electron transport (qval2.4E-5)', 'GO:0006096:glycolytic process (qval2.41E-5)', 'GO:0034622:cellular protein-containing complex assembly (qval2.64E-5)', 'GO:0006757:ATP generation from ADP (qval2.84E-5)', 'GO:0042866:pyruvate biosynthetic process (qval4E-5)', 'GO:0072330:monocarboxylic acid biosynthetic process (qval5.13E-5)', 'GO:0006811:ion transport (qval7.35E-5)', 'GO:0006120:mitochondrial electron transport, NADH to ubiquinone (qval7.39E-5)', 'GO:0006139:nucleobase-containing compound metabolic process (qval8.57E-5)', 'GO:0046394:carboxylic acid biosynthetic process (qval9.18E-5)', 'GO:0016053:organic acid biosynthetic process (qval9.52E-5)', 'GO:0046031:ADP metabolic process (qval1.12E-4)']</t>
        </is>
      </c>
      <c r="V19" s="3">
        <f>hyperlink("https://spiral.technion.ac.il/results/MTAwMDAwMg==/18/GOResultsFUNCTION","link")</f>
        <v/>
      </c>
      <c r="W19" t="inlineStr">
        <is>
          <t>['GO:0046933:proton-transporting ATP synthase activity, rotational mechanism (qval7.46E-18)', 'GO:0015078:proton transmembrane transporter activity (qval6.78E-14)', 'GO:0044769:ATPase activity, coupled to transmembrane movement of ions, rotational mechanism (qval6.09E-13)', 'GO:0016491:oxidoreductase activity (qval7.83E-12)', 'GO:0015077:monovalent inorganic cation transmembrane transporter activity (qval9.77E-12)', 'GO:0022853:active ion transmembrane transporter activity (qval2.73E-11)', 'GO:0042625:ATPase coupled ion transmembrane transporter activity (qval2.34E-11)', 'GO:0019829:cation-transporting ATPase activity (qval2.05E-11)', 'GO:0008137:NADH dehydrogenase (ubiquinone) activity (qval5.83E-11)', 'GO:0050136:NADH dehydrogenase (quinone) activity (qval5.25E-11)', 'GO:0003954:NADH dehydrogenase activity (qval8.59E-11)', 'GO:0015399:primary active transmembrane transporter activity (qval2.99E-9)', 'GO:0015405:P-P-bond-hydrolysis-driven transmembrane transporter activity (qval2.76E-9)', 'GO:0016655:oxidoreductase activity, acting on NAD(P)H, quinone or similar compound as acceptor (qval3.71E-9)', 'GO:0022857:transmembrane transporter activity (qval8.75E-9)', 'GO:0042626:ATPase activity, coupled to transmembrane movement of substances (qval1.81E-8)', 'GO:0043492:ATPase activity, coupled to movement of substances (qval2.46E-8)', 'GO:0022890:inorganic cation transmembrane transporter activity (qval5.52E-8)', 'GO:0005215:transporter activity (qval7.15E-8)', 'GO:0015318:inorganic molecular entity transmembrane transporter activity (qval9.4E-8)', 'GO:0009055:electron transfer activity (qval1E-7)', 'GO:0008324:cation transmembrane transporter activity (qval2.95E-7)', 'GO:0015075:ion transmembrane transporter activity (qval3.78E-7)', 'GO:0016651:oxidoreductase activity, acting on NAD(P)H (qval3.85E-7)', 'GO:0003824:catalytic activity (qval6.1E-7)', 'GO:0051537:2 iron, 2 sulfur cluster binding (qval6.89E-7)', 'GO:0051540:metal cluster binding (qval3.34E-6)', 'GO:0051536:iron-sulfur cluster binding (qval3.22E-6)', 'GO:0048037:cofactor binding (qval4.22E-5)', 'GO:0042623:ATPase activity, coupled (qval6.22E-5)']</t>
        </is>
      </c>
      <c r="X19" s="3">
        <f>hyperlink("https://spiral.technion.ac.il/results/MTAwMDAwMg==/18/GOResultsCOMPONENT","link")</f>
        <v/>
      </c>
      <c r="Y19" t="inlineStr">
        <is>
          <t>['GO:0098800:inner mitochondrial membrane protein complex (qval9.32E-51)', 'GO:0044455:mitochondrial membrane part (qval2.31E-49)', 'GO:0005739:mitochondrion (qval2.56E-46)', 'GO:0005743:mitochondrial inner membrane (qval2.62E-45)', 'GO:0044429:mitochondrial part (qval2.62E-45)', 'GO:0098798:mitochondrial protein complex (qval2.21E-44)', 'GO:0019866:organelle inner membrane (qval1.04E-43)', 'GO:0043209:myelin sheath (qval9.74E-42)', 'GO:0031966:mitochondrial membrane (qval1.67E-40)', 'GO:0070469:respiratory chain (qval9.23E-38)', 'GO:0098803:respiratory chain complex (qval6.63E-35)', 'GO:1990204:oxidoreductase complex (qval5.61E-32)', 'GO:0031090:organelle membrane (qval1.26E-22)', 'GO:0030964:NADH dehydrogenase complex (qval7.12E-22)', 'GO:0045271:respiratory chain complex I (qval6.64E-22)', 'GO:0005747:mitochondrial respiratory chain complex I (qval6.23E-22)', 'GO:0045259:proton-transporting ATP synthase complex (qval2.03E-21)', 'GO:0005753:mitochondrial proton-transporting ATP synthase complex (qval1.91E-21)', 'GO:0098796:membrane protein complex (qval5.7E-21)', 'GO:0044444:cytoplasmic part (qval2.2E-20)', 'GO:0016469:proton-transporting two-sector ATPase complex (qval2.39E-14)', 'GO:0000276:mitochondrial proton-transporting ATP synthase complex, coupling factor F(o) (qval1.92E-12)', 'GO:0045263:proton-transporting ATP synthase complex, coupling factor F(o) (qval1.84E-12)', 'GO:0070069:cytochrome complex (qval1.93E-12)', 'GO:0045275:respiratory chain complex III (qval8.18E-12)', 'GO:0005750:mitochondrial respiratory chain complex III (qval7.87E-12)', 'GO:0045261:proton-transporting ATP synthase complex, catalytic core F(1) (qval9.32E-11)', 'GO:0043231:intracellular membrane-bounded organelle (qval1.7E-10)', 'GO:0043227:membrane-bounded organelle (qval4.42E-10)', 'GO:0033177:proton-transporting two-sector ATPase complex, proton-transporting domain (qval9.9E-10)', 'GO:0044425:membrane part (qval1.06E-9)', 'GO:0033178:proton-transporting two-sector ATPase complex, catalytic domain (qval4.83E-9)', 'GO:0000275:mitochondrial proton-transporting ATP synthase complex, catalytic core F(1) (qval7.4E-9)', 'GO:1902494:catalytic complex (qval1.41E-8)', 'GO:0043229:intracellular organelle (qval3.46E-8)', 'GO:0043226:organelle (qval8.99E-8)', 'GO:0016020:membrane (qval9.45E-8)', 'GO:0044422:organelle part (qval6.32E-6)', 'GO:0044446:intracellular organelle part (qval9.08E-6)', 'GO:0045277:respiratory chain complex IV (qval2.42E-5)', 'GO:0032991:protein-containing complex (qval3.83E-5)']</t>
        </is>
      </c>
    </row>
    <row r="20">
      <c r="A20" s="1" t="n">
        <v>19</v>
      </c>
      <c r="B20" t="n">
        <v>20948</v>
      </c>
      <c r="C20" t="n">
        <v>3212</v>
      </c>
      <c r="D20" t="n">
        <v>76</v>
      </c>
      <c r="E20" t="n">
        <v>1222</v>
      </c>
      <c r="F20" t="n">
        <v>1898</v>
      </c>
      <c r="G20" t="n">
        <v>41</v>
      </c>
      <c r="H20" t="n">
        <v>5700</v>
      </c>
      <c r="I20" t="n">
        <v>121</v>
      </c>
      <c r="J20" s="2" t="n">
        <v>-4468.382032855116</v>
      </c>
      <c r="K20" t="n">
        <v>0.4786258590271159</v>
      </c>
      <c r="L20" t="inlineStr">
        <is>
          <t>Atp6v1h,Kcnb2,Stau2,Tmem70,Ogfrl1,Sdhaf4,Arhgef4,Fam168b,Lman2l,Actr1b,Inpp4a,Mgat4a,Lonrf2,Tpp2,Bivm,Gls,Hspe1,Ica1l,Raph1,Map2,Unc80,Cdk5r2,Tuba4a,Ptprn,Speg,Chpf,Tmem198,Inha,Slc4a3,Epha4,Scg2,Nyap2,Itm2c,Armc9,Ngef,Ndufa10,Ppp1r7,Stk25,Pam,Insig2,Mfsd4a,Lrrn2,Timm17a,Camsap2,B3galt2,Glrx2,Rgs2,Tsen15,Rgl1,Nmnat2,Xpr1,Astn1,Mrps14,Vamp4,Kifap3,Nme7,Atp1b1,Tiprl,Rgs4,Igsf8,Rgs7,Fh1,Adss,Parp1,Srp9,Susd4,Plxna2,Camk1d,Cacnb2,Cacna1b,Mrpl41,Grin1,Edf1,Snapc4,Pmpca,Rexo4,Brd3os,Sptan1,Zer1,Usp20,Ncs1,Prrc2b,Swi5,Dnm1,1110008P14Rik,St6galnac6,Stxbp1,Rabepk,Psmd5,Ndufa8,Rabgap1,Strbp,Scai,Gtdc1,Orc4,Mbd5,Kif5c,Psmd14,Slc4a10,Scn2a,Csrnp3,Bbs5,Klhl23,Ubr3,Gad1,Slc25a12,Ola1,Chn1,Tnks1bp1,C1qtnf4,Ndufs3,Celf1,Madd,Arhgap1,Cry2,Chst1,Syt13,Trim44,Mpped2,Kcna4,Bdnf,Lpcat4,Nop10,Emc4,Ryr3,Scg5,Rasgrp1,Pak6,Disp2,Chac1,Trp53bp1,Ckmt1,Galk2,Stard7,Mrps26,Lzts3,Itpa,Gfra4,1700037H04Rik,Pank2,Prnp,Slc23a2,Cds2,Chgb,Crls1,Tmx4,Snap25,Tasp1,Ndufaf5,Flrt3,Pcsk2,Slc24a3,Naa20,Napb,Snph,Kif3b,Map1lc3a,2900097C17Rik,Epb41l1,Dlgap4,Ndrg3,Src,Blcap,Vstm2l,Snhg11,Dhx35,Gdap1l1,Ywhab,Tomm34,Zswim1,Slc12a5,Cse1l,Kcnb1,Pfdn4,Gnas,Fam217b,Arfgap1,9230112E08Rik,Eef1a2,Stmn3,Dnajc5,Oprl1,Pcmtd2,Stmn2,Snx16,Pde7a,Nceh1,Rpl22l1,Slc7a14,Ndufb5,Usp13,Cetn4,Noct,Ndufc1,Rfxap,Sertm1,Dclk1,Nbea,Pfn2,Gria2,Map9,Fbxw7,Slc25a44,Sema4a,Dap3,Rusc1,Adar,Ube2q1,Atp8b2,Ubap2l,Slc27a3,Pogz,Pip5k1a,Mllt11,Ensa,Ankrd34a,Pex11b,Prkab2,Zfp697,Phtf1,Kcnd3,Atp5f1,Slc6a17,Strip1,Gpr61,Atxn7l2,Celsr2,5330417C22Rik,Wdr47,Dph5,Rtca,Plppr5,Fnbp1l,Ap1ar,Sec24b,Ppp3ca,H2afz,Lamtor3,Lmo4,Ssx2ip,Fubp1,Usp33,B230334C09Rik,Fam110b,Sdcbp,Rab2a,2610301B20Rik,Tmem67,Fam92a,Necab1,Tmem64,Usp45,Ndufaf4,Rragd,Ndufb6,Dnaja1,Nol6,Dctn3,Ccl27a,Phf24,Tesk1,Creb3,Clta,Gabbr2,Alg2,Ugcg,Trim32,Brinp1,Lurap1l,Zdhhc21,Sh3gl2,Klhl9,Elavl2,Hook1,Dnajc6,Sgip1,Ssbp3,Lrrc42,Rnf11,Mast2,Eri3,Atp6v0b,Yrdc,Epha10,Grik3,Oscp1,Ncdn,Dlgap3,Smim12,Csmd2,Azin2,Adgrb2,Fabp3,Atpif1,Slc9a1,Rap1gap,Sh2d5,Camk2n1,Crocc,Dnajc16,Vps13d,Mfn2,Ube4b,Clstn1,Camta1,Kcnab2,Acap3,Cdk14,Adam22,Pclo,Fam185a,Srpk2,Agap3,Rheb,Actr3b,Dpp6,Lmbr1,Ube3c,Mapre3,Cgref1,Fndc4,Gpn1,Ywhah,Maea,Nsd2,Gm1673,Htt,Lrpap1,Kcnip4,Ccdc149,Nwd2,Tbc1d1,Uchl1,Gabrb1,Ociad2,Dcun1d4,Grsf1,Ankrd17,Cdkl2,G3bp2,Coq2,Mapk10,Ephx4,Gm42517,Gm10419,Dgkq,Ddx51,Miat,Asphd2,Sez6l,2900026A02Rik,Svop,Ube3b,1500011B03Rik,Cabp1,Srrm4,Wsb2,Nos1,Rnft2,Dtx1,Vps29,Fam216a,Ift81,Rhof,Bcl7a,Ccdc92,Bri3bp,Rimbp2,Ran,Chchd2,Crcp,Galnt17,Dnajc30,Vps37d,Srrm3,Ywhag,Vgf,Gnb2,Actl6b,Nyap1,Zkscan1,Map11,Prkar1b,Ttyh3,Tnrc18,Tmem130,Trrap,Atp5j2,Usp12,Casd1,Dync1i1,Asns,Glcci1,Ndufa4,Capza2,Wasl,Lrrc4,Impdh1,Tnpo3,Klhdc10,Plxna4,Mtpn,Tmem178b,Tcaf1,Cntnap2,Atp6v0e2,Cycs,Snx10,Lancl2,St3gal5,Lrrtm1,Htra2,Wdr54,Dctn1,Smyd5,Fbxo41,Add2,Aak1,Copg1,H1fx,Plxna1,Chchd6,Nup210,Nr2c2,Gpr27,Lhfpl4,Creld1,Prrt3,Syn2,Rasgef1a,Cacna1c,Tmem121b,Slc2a3,Necap1,Clstn3,Grcc10,Eno2,Tpi1,Gpr162,Ptms,Mlf2,Cops7a,Pianp,Gapdh,D6Wsu163e,Prmt8,Gabarapl1,Fam234b,Grin2b,Wbp11,Gm15706,Myadm,Prkcg,Hspbp1,Nat14,Peg3,Zscan18,Ube2m,Selenow,Slc8a2,Meis3,Sae1,Ap2s1,Calm3,Pnmal2,Pnmal1,Ppp5c,Zfp428,Irgq,Zfp575,Atp1a3,Grik5,Gsk3a,B9d2,Numbl,Sptbn4,Pld3,Ttc9b,Eid2,Med29,Lrfn1,Psmd8,Dpf1,Sbsn,Fxyd7,Gramd1a,Gpi1,Lrp3,Ccne1,Vstm2b,Shank1,Ptov1,Cpt1c,Scaf1,Lin7b,Sult2b1,Grwd1,Htatip2,Herc2,Gabra5,Gabrb3,Snrpn,A230057D06Rik,Apba2,Fam189a1,Tm2d3,Lysmd4,Mef2a,Sv2b,Unc45a,Ap3b2,Whamm,Ramac,Ndufc2,Clns1a,Aqp11,Dgat2,Pgm2l1,Ppme1,Rab6a,Arhgef17,Ipo7,Galnt18,Mical2,Btbd10,Psma1,1110004F10Rik,Arl6ip1,Uqcrc2,9030407P20Rik,Ndufab1,Prkcb,Cacng3,Spns1,Coro1a,Aldoa,Asphd1,Cdipt,Stx1b,Ate1,Tacc2,Stk32c,Caly,B4galnt4,Hras,Cend1,Slc25a22,Camsap3,Arhgef7,Tubgcp3,Cdc16,Vdac3,Ap3m2,Bag4,Pomk,Smim18,Micu3,Slc25a4,Trappc11,Ing2,Gpm6a,Psd3,Atp6v1b2,Pbx4,Yjefn3,Ddx49,Crtc1,Tmem59l,Fkbp8,Ssbp4,Rab3a,Map1s,Abhd8,Unc13a,Fcho1,Eps15l1,Large1,Rbmxl1,Zfp827,Rnf150,Tbc1d9,Scoc,Dnajb1,Adgrl1,Prkaca,Rfx1,Prdx2,Asna1,Dnaja2,N4bp1,Cyld,Gnao1,Ogfod1,Cx3cl1,Coq9,Polr2c,Ndrg4,Got2,Tk2,Nae1,Atp6v0d1,Ripor1,Carmil2,Pla2g15,Prmt7,Smpd3,Ddx19b,Znrf1,Cdh13,Fbxo31,Aprt,Cdk10,Spata2l,Tcf25,Tubb3,Acta1,Taf5l,Ttc13,Tsnax,Pcnx2,Slc35f3,Panx1,Ubl5,Pde4a,Cdkn2d,Qtrt1,Plppr2,Opcml,Ddx25,Pknox2,Hspa8,Tmem136,Thy1,Atp5l,Dlat,Arhgap20,AI593442,Elmod1,Dmxl2,Idh3a,Lingo1,Scamp5,Rpp25,Cox5a,Mpi,Stoml1,Insyn1,Nptn,Bbs4,Parp6,Pkm,Coro2b,Smad3,Map2k1,Hacd3,Tpm1,Vps13c,Myo5a,Gnb5,Lysmd2,Cox7a2,Hmgn3,Snap91,Rasgrf1,Trpc1,Mras,Armc8,Rab6b,Cpne4,Wdr82,Nprl2,Camkv,Ip6k1,Bsn,Ndufaf3,Dalrd3,Nckipsd,Tma7,Dync1li1,Gpd1l,Eif1b,Cck,Lrp11,Abracl,Ccdc28a,Arfgef3,Ncoa7,Clvs2,Tspyl1,Tspyl4,Hdac2,Sobp,Serinc1,Psap,Ppa1,Hk1,Zwint,Gnaz,Rab36,Pcbp3,Sumo3,Rrp1,Shc2,Gm47163,Rnf126,Palm,Plppr3,Prtn3,Wdr18,Cbarp,Atp5d,Klf16,Ap3d1,Atcay,Zfr2,Matk,Pip5k1c,Dohh,Nfyb,Arl1,Uhrf1bp1l,Slc25a3,Ube2n,Atp2b1,Syt1,Nav3,Kcnmb4,Dyrk2,Tbc1d30,Xpot,Tafa2,Agap2,Dtx3,Atp5b,Mtfp1,Ap1b1,Camk2b,Zmiz2,Ppia,Purb,Vstm2a,Ppp3r1,Rab1a,Mdh1,Bcl11a,Ccdc85a,Nsg2,Fbll1,Tenm2,Mat2b,Gabrg2,Clint1,Cyfip2,Ube2b,Vdac1,Rnf187,Guk1,Arf1,Snap47,Rai1,B9d1,Ttc19,Ubb,Trpv2,Map2k4,Vamp2,Rnf227,Chd3,Senp3,Eif5a,Dlg4,Rnasek,Spag7,Camkk1,Sgsm2,Srr,Rtn4rl1,Mir22hg,Abr,Blmh,Sez6,Ksr1,Cdk5r1,Ap2b1,Rasl10b,Usp32,Ppm1e,Tspoap1,Dgke,Mmd,Cox11,Nme1,Mrpl27,Zfp652os,Atp5g1,Pnpo,Mrpl45,Pip4k2b,B230217C12Rik,Cacnb1,Med24,Atp6v0a1,Becn1,Atxn7l3,Rundc3a,Adam11,Eftud2,Nmt1,Nsf,Psmd12,Sumo2,Grb2,Wbp2,Ube2o,Mgat5b,Rbfox3,Gaa,Actg1,Arl16,Mrpl12,Foxk2,Dtnb,Efr3b,Ncoa1,Wdr35,Vsnl1,Kidins220,Myt1l,Dld,Tspan13,Dock4,Nrcam,Akap6,Ralgapa1,Sec23a,Trappc6b,Pnn,Lrfn5,Togaram1,Mgat2,Klhdc2,Atl1,Actr10,Timm9,Rtn1,Atp6v1d,Eif2s1,Vti1b,Cox16,Arel1,Ylpm1,Irf2bpl,Calm1,Ttc7b,Ndufb1-ps,Unc79,Ddx24,D430019H16Rik,Papola,Cyp46a1,Evl,Begain,Meg3,Rian,Mirg,Hsp90aa1,Klc1,Ppp1r13b,Tmem179,Akt1,Cep170b,Jag2,Wdr60,Ryr2,Ero1lb,Tbce,Vps41,Amph,Epdr1,Nrsn1,Tubb2a,Nrn1,Smim13,Ranbp9,Dtnbp1,Atxn1,Cap2,Fam8a1,Wnk2,Spin1,Sfxn1,Sncb,Prelid1,Dbn1,Pdlim7,Klhl3,Hnrnpa0,Agtpbp1,Dapk1,Uqcrb,Adcy2,Ube2ql1,Glrx,Nr2f1,Ccnh,Rasgrf2,Tbca,Fam169a,Map1b,Rgs7bp,Rab3c,Arl15,Ndufs4,Pdhb,Cadps,Thoc7,Ube2e2,Gng2,Ppp3cb,Zswim8,Slmap,Cacna2d3,Cacna1d,Nisch,Mapk8,Grid1,Slc22a17,Zfhx2,Jph4,Pspc1,Eef1akmt1,Mrpl57,Fam124a,Mir124a-1hg,Ccdc25,Ptk2b,Pnma2,Phyhip,Dmtn,Sucla2,Zc3h13,Tsc22d1,Serp2,Akap11,Wbp4,Pcdh17,Mzt1,Mycbp2,Slitrk5,Rap2a,Nalcn,Oxct1,Sub1,6030458C11Rik,Basp1,Ctnnd2,Tspyl5,Ankrd46,Ywhaz,Atp6v1c1,Oxr1,Mal2,Khdrbs3,Peg13,Slc45a4,Ptp4a3,Adgrb1,Grina,Cyc1,Kifc2,Rbfox2,Kctd17,Elfn2,Pdxp,Cbx6,Syngr1,Sgsm3,Mrtfa,Mchr1,Rangap1,Tef,Pmm1,Sept3,Sult4a1,Rtl6,Atxn10,Tafa5,Mapk8ip2,Rabl2,Slc2a13,Yaf2,Nell2,Arf3,Faim2,Scn8a,Nr4a1,Atg101,Spryd3,Cdip1,Ubald1,Mgrn1,Rbfox1,Usp7,Snn,Shisa9,Bmerb1,Fopnl,Dnm1l,Ydjc,Tmem191c,Pi4ka,Lztr1,Slc7a4,Dgcr6,Rtn4r,Tango2,Comt,Sept5,Abcc5,Ap2m1,Camk2n2,Eif4g1,Polr2h,Eif4a2,Ppp1r2,0610012G03Rik,Cep19,Fyttd1,Kalrn,Ndufb4,Gsk3b,B4galt4,Atp6v1a,Tagln3,Dzip3,Zbtb11,Tomm70a,Cxadr,Sod1,Synj1,Cbr1,Ttc3,Sod2,Dact2,Ppp2r1a,Zfp13,Flywch1,Elob,Pdpk1,Atp6v0c,Caskin1,Rab26,Syngr3,Mapk8ip3,Mrps34,Rpusd1,Fbxl16,Mrpl28,Rgs11,Neurl1b,Taf11,Zfp523,Mapk14,Mtch1,Rgl2,Agpat1,Ehmt2,Prrc2a,Atp6v1g2,Flot1,Tubb5,Prr3,Gnl1,Gabbr1,Tomm6,Lrfn2,Sema6b,Ptprs,Slc25a23,Pja2,Ndufv2,Dlgap1,Myl12b,Clip4,Cebpzos,Slc8a1,Prkce,Calm2,Fbxo11,Nrxn1,Cul2,Usp14,Impact,B4galt6,Elp2,Tpgs2,Celf4,Rit2,Syt4,Slc25a46,Srp19,Egr1,Hspa9,Rell2,Rnf14,Ndfip1,Ppp2r2b,AC156546.1,Ap3s1,Slc6a7,Napg,Wdr7,St8sia3,Nars,Nedd4l,Gnal,Afg3l2,Spire1,Rab27b,Rnf165,Gm16286,Kcng2,Dok6,Pitpnm1,Rps6kb2,Lrfn4,B4gat1,Cnih2,Ehbp1l1,Capn1,Znhit2,Stip1,Otub1,Rtn3,Gng3,Eef1g,Fads3,Syt7,Tle4,Gnaq,Zfand5,Smarca2,Slc1a1,Pten,Exoc6,Rrp12,Pgam1,Zdhhc16,Avpi1,Got1,Sfxn3,Armh3,Cuedc2,Cnnm2,Atp5md,Sorcs3,Pdcd4,Trub1,Atrnl1,Nanos1,Nudt11,Nudt10,Usp27x,2010204K13Rik,Syp,Pim2,Pcsk1n,Wdr13,Dynlt3,Tspan7,Atp6ap2,Usp11,Araf,Syn1,Elk1,Gria3,Dcaf12l1,Hprt,Slc9a6,Fgf13,Slitrk4,Slitrk2,Cd99l2,Prrg3,Pdzd4,L1cam,Pls3,Tab3,Maged1,Gspt2,Arhgef9,Zc3h12b,Ar,Pja1,Dlg3,Zmym3,Magee1,Pgk1,2610002M06Rik,Pcdh19,Armcx5,Gprasp1,Gprasp2,Arxes1,Bex2,Tceal5,Bex3,Tceal3,Morf4l2,Rab9b,Zcchc18,Prps1,Tro,Gnl3l,Huwe1,Kantr,Ubqln2,Sms,Cnksr2,Pdha1,Reps2,Frmpd4</t>
        </is>
      </c>
      <c r="M20" t="inlineStr">
        <is>
          <t>[(0, 15), (0, 36), (0, 42), (0, 45), (0, 49), (0, 58), (0, 65), (0, 71), (0, 72), (0, 74), (9, 1), (9, 2), (9, 6), (9, 7), (9, 12), (9, 15), (9, 18), (9, 21), (9, 26), (9, 32), (9, 33), (9, 34), (9, 36), (9, 38), (9, 39), (9, 41), (9, 42), (9, 44), (9, 45), (9, 49), (9, 50), (9, 52), (9, 54), (9, 58), (9, 59), (9, 62), (9, 65), (9, 66), (9, 67), (9, 68), (9, 71), (9, 72), (9, 74), (19, 15), (19, 36), (19, 42), (19, 45), (19, 49), (19, 54), (19, 58), (19, 65), (19, 71), (19, 72), (19, 74), (28, 15), (28, 36), (28, 42), (28, 45), (28, 65), (28, 74), (30, 15), (30, 36), (30, 42), (30, 45), (30, 49), (30, 54), (30, 58), (30, 65), (30, 71), (30, 72), (30, 74), (55, 15), (55, 36), (55, 42), (55, 45), (55, 65), (55, 74), (60, 15), (60, 36), (60, 42), (60, 45), (60, 49), (60, 54), (60, 58), (60, 65), (60, 71), (60, 72), (60, 74), (63, 1), (63, 2), (63, 6), (63, 7), (63, 12), (63, 15), (63, 18), (63, 21), (63, 26), (63, 32), (63, 33), (63, 34), (63, 36), (63, 38), (63, 39), (63, 41), (63, 42), (63, 44), (63, 45), (63, 49), (63, 50), (63, 52), (63, 54), (63, 58), (63, 59), (63, 62), (63, 65), (63, 66), (63, 67), (63, 68), (63, 71), (63, 72), (63, 74)]</t>
        </is>
      </c>
      <c r="N20" t="n">
        <v>2167</v>
      </c>
      <c r="O20" t="n">
        <v>0.5</v>
      </c>
      <c r="P20" t="n">
        <v>0.95</v>
      </c>
      <c r="Q20" t="n">
        <v>3</v>
      </c>
      <c r="R20" t="n">
        <v>10000</v>
      </c>
      <c r="S20" t="inlineStr">
        <is>
          <t>17/12/2022, 22:17:41</t>
        </is>
      </c>
      <c r="T20" s="3">
        <f>hyperlink("https://spiral.technion.ac.il/results/MTAwMDAwMg==/19/GOResultsPROCESS","link")</f>
        <v/>
      </c>
      <c r="U20" t="inlineStr">
        <is>
          <t>['GO:0051179:localization (qval1.18E-13)', 'GO:0050804:modulation of chemical synaptic transmission (qval1.17E-13)', 'GO:0099177:regulation of trans-synaptic signaling (qval8.91E-14)', 'GO:0006810:transport (qval1.37E-13)', 'GO:0051649:establishment of localization in cell (qval1.53E-13)', 'GO:0051641:cellular localization (qval1.51E-13)', 'GO:0051234:establishment of localization (qval1.8E-13)', 'GO:0046907:intracellular transport (qval1.68E-12)', 'GO:0098693:regulation of synaptic vesicle cycle (qval3.43E-11)', 'GO:0051049:regulation of transport (qval8.53E-11)', 'GO:0099003:vesicle-mediated transport in synapse (qval3.36E-10)', 'GO:0048812:neuron projection morphogenesis (qval6.4E-10)', 'GO:0042391:regulation of membrane potential (qval9.01E-10)', 'GO:0048858:cell projection morphogenesis (qval1.02E-9)', 'GO:0120039:plasma membrane bounded cell projection morphogenesis (qval1.32E-9)', 'GO:0032990:cell part morphogenesis (qval2.33E-9)', 'GO:0007610:behavior (qval2.5E-9)', 'GO:0048167:regulation of synaptic plasticity (qval1.69E-8)', 'GO:0065008:regulation of biological quality (qval2.72E-8)', 'GO:0016192:vesicle-mediated transport (qval4.13E-8)', 'GO:0030030:cell projection organization (qval5.17E-8)', 'GO:0060627:regulation of vesicle-mediated transport (qval6.47E-8)', 'GO:0008104:protein localization (qval1.49E-7)', 'GO:0050808:synapse organization (qval2.24E-7)', 'GO:0009126:purine nucleoside monophosphate metabolic process (qval2.31E-7)', 'GO:0009167:purine ribonucleoside monophosphate metabolic process (qval2.22E-7)', 'GO:0032879:regulation of localization (qval3.3E-7)', 'GO:0033036:macromolecule localization (qval3.34E-7)', 'GO:0099536:synaptic signaling (qval3.55E-7)', 'GO:0010970:transport along microtubule (qval3.84E-7)', 'GO:0051648:vesicle localization (qval4.07E-7)', 'GO:1904062:regulation of cation transmembrane transport (qval3.98E-7)', 'GO:0099111:microtubule-based transport (qval4.2E-7)', 'GO:0099537:trans-synaptic signaling (qval4.87E-7)', 'GO:0006886:intracellular protein transport (qval5E-7)', 'GO:0009205:purine ribonucleoside triphosphate metabolic process (qval4.9E-7)', 'GO:0097479:synaptic vesicle localization (qval5.5E-7)', 'GO:0030705:cytoskeleton-dependent intracellular transport (qval8.22E-7)', 'GO:0009199:ribonucleoside triphosphate metabolic process (qval8.19E-7)', 'GO:0009152:purine ribonucleotide biosynthetic process (qval1.07E-6)', 'GO:0034765:regulation of ion transmembrane transport (qval1.16E-6)', 'GO:0007409:axonogenesis (qval1.22E-6)', 'GO:0009161:ribonucleoside monophosphate metabolic process (qval1.27E-6)', 'GO:0045184:establishment of protein localization (qval1.25E-6)', 'GO:0009144:purine nucleoside triphosphate metabolic process (qval1.26E-6)', 'GO:0051668:localization within membrane (qval1.48E-6)', 'GO:0023052:signaling (qval1.53E-6)', 'GO:0043269:regulation of ion transport (qval1.53E-6)', 'GO:0009987:cellular process (qval2.05E-6)', 'GO:0007154:cell communication (qval2.21E-6)', 'GO:0015031:protein transport (qval2.24E-6)', 'GO:0098916:anterograde trans-synaptic signaling (qval2.43E-6)', 'GO:0007268:chemical synaptic transmission (qval2.38E-6)', 'GO:0048168:regulation of neuronal synaptic plasticity (qval2.42E-6)', 'GO:0009150:purine ribonucleotide metabolic process (qval2.66E-6)', 'GO:0050806:positive regulation of synaptic transmission (qval2.62E-6)', 'GO:0009123:nucleoside monophosphate metabolic process (qval2.67E-6)', 'GO:0015833:peptide transport (qval2.82E-6)', 'GO:0051128:regulation of cellular component organization (qval3.26E-6)', 'GO:0009127:purine nucleoside monophosphate biosynthetic process (qval3.42E-6)', 'GO:0009168:purine ribonucleoside monophosphate biosynthetic process (qval3.36E-6)', 'GO:0009260:ribonucleotide biosynthetic process (qval3.35E-6)', 'GO:0030534:adult behavior (qval3.86E-6)', 'GO:0006164:purine nucleotide biosynthetic process (qval3.83E-6)', 'GO:0046034:ATP metabolic process (qval4.01E-6)', 'GO:0007626:locomotory behavior (qval3.99E-6)', 'GO:0051650:establishment of vesicle localization (qval4.52E-6)', 'GO:0016043:cellular component organization (qval5.21E-6)', 'GO:0009206:purine ribonucleoside triphosphate biosynthetic process (qval5.23E-6)', 'GO:0006091:generation of precursor metabolites and energy (qval5.73E-6)', 'GO:0050807:regulation of synapse organization (qval5.86E-6)', 'GO:0009145:purine nucleoside triphosphate biosynthetic process (qval6.48E-6)', 'GO:0023051:regulation of signaling (qval6.53E-6)', 'GO:0009156:ribonucleoside monophosphate biosynthetic process (qval7.05E-6)', 'GO:0046390:ribose phosphate biosynthetic process (qval7.34E-6)', 'GO:0042886:amide transport (qval7.36E-6)', 'GO:0035418:protein localization to synapse (qval8.1E-6)', 'GO:0120035:regulation of plasma membrane bounded cell projection organization (qval8.03E-6)', 'GO:0006163:purine nucleotide metabolic process (qval8.1E-6)', 'GO:0072522:purine-containing compound biosynthetic process (qval8.05E-6)', 'GO:0034762:regulation of transmembrane transport (qval8.3E-6)', 'GO:0051705:multi-organism behavior (qval8.47E-6)', 'GO:0060341:regulation of cellular localization (qval8.95E-6)', 'GO:0009141:nucleoside triphosphate metabolic process (qval9.02E-6)', 'GO:0009201:ribonucleoside triphosphate biosynthetic process (qval9.03E-6)', 'GO:1903421:regulation of synaptic vesicle recycling (qval9.58E-6)', 'GO:0071840:cellular component organization or biogenesis (qval1.12E-5)', 'GO:0010646:regulation of cell communication (qval1.18E-5)', 'GO:0009259:ribonucleotide metabolic process (qval1.23E-5)', 'GO:0031344:regulation of cell projection organization (qval1.22E-5)', 'GO:1902600:proton transmembrane transport (qval1.23E-5)', 'GO:0009124:nucleoside monophosphate biosynthetic process (qval1.36E-5)', 'GO:0017157:regulation of exocytosis (qval1.79E-5)', 'GO:0017158:regulation of calcium ion-dependent exocytosis (qval2.08E-5)', 'GO:0048172:regulation of short-term neuronal synaptic plasticity (qval2.16E-5)', 'GO:0008088:axo-dendritic transport (qval2.5E-5)', 'GO:0071705:nitrogen compound transport (qval2.54E-5)', 'GO:0032989:cellular component morphogenesis (qval2.76E-5)', 'GO:0007267:cell-cell signaling (qval4.08E-5)', 'GO:0006996:organelle organization (qval4.06E-5)', 'GO:0006754:ATP biosynthetic process (qval4.28E-5)', 'GO:0048489:synaptic vesicle transport (qval4.24E-5)', 'GO:0097480:establishment of synaptic vesicle localization (qval4.2E-5)', 'GO:0072657:protein localization to membrane (qval4.45E-5)', 'GO:0098660:inorganic ion transmembrane transport (qval4.7E-5)', 'GO:0019693:ribose phosphate metabolic process (qval4.7E-5)', 'GO:0035176:social behavior (qval5.04E-5)', 'GO:0051703:intraspecies interaction between organisms (qval5E-5)', 'GO:0006090:pyruvate metabolic process (qval5.91E-5)', 'GO:0007612:learning (qval5.9E-5)', 'GO:0007269:neurotransmitter secretion (qval6.74E-5)', 'GO:0030100:regulation of endocytosis (qval7.27E-5)', 'GO:0099072:regulation of postsynaptic membrane neurotransmitter receptor levels (qval7.39E-5)', 'GO:0009142:nucleoside triphosphate biosynthetic process (qval7.66E-5)', 'GO:0022607:cellular component assembly (qval7.76E-5)', 'GO:0009165:nucleotide biosynthetic process (qval8.88E-5)', 'GO:0009117:nucleotide metabolic process (qval9.8E-5)', 'GO:0098662:inorganic cation transmembrane transport (qval1.06E-4)', 'GO:1902803:regulation of synaptic vesicle transport (qval1.07E-4)', 'GO:0099643:signal release from synapse (qval1.15E-4)']</t>
        </is>
      </c>
      <c r="V20" s="3">
        <f>hyperlink("https://spiral.technion.ac.il/results/MTAwMDAwMg==/19/GOResultsFUNCTION","link")</f>
        <v/>
      </c>
      <c r="W20" t="inlineStr">
        <is>
          <t>['GO:0005515:protein binding (qval3.37E-9)', 'GO:0032550:purine ribonucleoside binding (qval1.5E-6)', 'GO:0001883:purine nucleoside binding (qval1.58E-6)', 'GO:0032549:ribonucleoside binding (qval1.33E-6)', 'GO:0044769:ATPase activity, coupled to transmembrane movement of ions, rotational mechanism (qval1.15E-6)', 'GO:0032561:guanyl ribonucleotide binding (qval2.64E-6)', 'GO:0001882:nucleoside binding (qval2.26E-6)', 'GO:0019001:guanyl nucleotide binding (qval1.98E-6)', 'GO:0019899:enzyme binding (qval3.35E-6)', 'GO:0005525:GTP binding (qval3.26E-6)', 'GO:0008092:cytoskeletal protein binding (qval9.54E-6)', 'GO:0005488:binding (qval1.38E-5)', 'GO:0003924:GTPase activity (qval1.33E-5)', 'GO:0022853:active ion transmembrane transporter activity (qval1.77E-5)', 'GO:0042625:ATPase coupled ion transmembrane transporter activity (qval1.65E-5)', 'GO:0019829:cation-transporting ATPase activity (qval1.55E-5)', 'GO:0015318:inorganic molecular entity transmembrane transporter activity (qval2.3E-5)', 'GO:0046961:proton-transporting ATPase activity, rotational mechanism (qval2.78E-5)', 'GO:0022890:inorganic cation transmembrane transporter activity (qval2.82E-5)', 'GO:0032553:ribonucleotide binding (qval3.18E-5)', 'GO:0035639:purine ribonucleoside triphosphate binding (qval3.94E-5)', 'GO:0044325:ion channel binding (qval4.26E-5)', 'GO:0017076:purine nucleotide binding (qval4.14E-5)', 'GO:0019901:protein kinase binding (qval4.12E-5)', 'GO:0016462:pyrophosphatase activity (qval5.08E-5)', 'GO:0016817:hydrolase activity, acting on acid anhydrides (qval5.48E-5)', 'GO:0016818:hydrolase activity, acting on acid anhydrides, in phosphorus-containing anhydrides (qval5.28E-5)', 'GO:0032555:purine ribonucleotide binding (qval5.28E-5)', 'GO:0036442:proton-exporting ATPase activity (qval5.12E-5)', 'GO:0015077:monovalent inorganic cation transmembrane transporter activity (qval5.28E-5)', 'GO:0035254:glutamate receptor binding (qval5.29E-5)', 'GO:1901265:nucleoside phosphate binding (qval6.39E-5)', 'GO:0000166:nucleotide binding (qval6.2E-5)', 'GO:0017111:nucleoside-triphosphatase activity (qval6.36E-5)', 'GO:0015078:proton transmembrane transporter activity (qval6.22E-5)', 'GO:0017075:syntaxin-1 binding (qval1.03E-4)', 'GO:0015075:ion transmembrane transporter activity (qval1.03E-4)', 'GO:0008324:cation transmembrane transporter activity (qval1.02E-4)', 'GO:0036094:small molecule binding (qval1.03E-4)']</t>
        </is>
      </c>
      <c r="X20" s="3">
        <f>hyperlink("https://spiral.technion.ac.il/results/MTAwMDAwMg==/19/GOResultsCOMPONENT","link")</f>
        <v/>
      </c>
      <c r="Y20" t="inlineStr">
        <is>
          <t>['GO:0097458:neuron part (qval4.9E-47)', 'GO:0044456:synapse part (qval2.93E-43)', 'GO:0045202:synapse (qval1.76E-39)', 'GO:0098978:glutamatergic synapse (qval5.37E-29)', 'GO:0043005:neuron projection (qval3.17E-28)', 'GO:0120038:plasma membrane bounded cell projection part (qval1.36E-24)', 'GO:0044463:cell projection part (qval1.17E-24)', 'GO:0043209:myelin sheath (qval9.79E-24)', 'GO:0098793:presynapse (qval1.95E-22)', 'GO:0042995:cell projection (qval7.1E-22)', 'GO:0120025:plasma membrane bounded cell projection (qval1.62E-21)', 'GO:0044297:cell body (qval4.78E-20)', 'GO:0044444:cytoplasmic part (qval6.44E-20)', 'GO:0033267:axon part (qval2.8E-19)', 'GO:0099572:postsynaptic specialization (qval1.07E-18)', 'GO:0014069:postsynaptic density (qval5.63E-18)', 'GO:0016020:membrane (qval5.75E-18)', 'GO:0030425:dendrite (qval1.57E-17)', 'GO:0097060:synaptic membrane (qval3.87E-16)', 'GO:0098796:membrane protein complex (qval4.26E-16)', 'GO:0043025:neuronal cell body (qval4.8E-16)', 'GO:0043226:organelle (qval1.92E-13)', 'GO:0031090:organelle membrane (qval2.44E-13)', 'GO:0044424:intracellular part (qval1.3E-12)', 'GO:0030424:axon (qval1.4E-12)', 'GO:0044429:mitochondrial part (qval8.82E-12)', 'GO:0005737:cytoplasm (qval6.12E-11)', 'GO:0034703:cation channel complex (qval6.05E-11)', 'GO:0030054:cell junction (qval1.07E-10)', 'GO:0044422:organelle part (qval1.06E-10)', 'GO:0008021:synaptic vesicle (qval1.46E-10)', 'GO:0098794:postsynapse (qval1.43E-10)', 'GO:0043229:intracellular organelle (qval1.84E-10)', 'GO:0044464:cell part (qval2.48E-10)', 'GO:0070382:exocytic vesicle (qval2.59E-10)', 'GO:0030133:transport vesicle (qval4.06E-10)', 'GO:1902495:transmembrane transporter complex (qval4.66E-10)', 'GO:0043227:membrane-bounded organelle (qval5.53E-10)', 'GO:0031410:cytoplasmic vesicle (qval6.73E-10)', 'GO:1990351:transporter complex (qval8.18E-10)', 'GO:0097708:intracellular vesicle (qval8.78E-10)', 'GO:0031966:mitochondrial membrane (qval9.2E-10)', 'GO:0044306:neuron projection terminus (qval1.3E-9)', 'GO:0034702:ion channel complex (qval2.19E-9)', 'GO:0045211:postsynaptic membrane (qval2.59E-9)', 'GO:0031982:vesicle (qval2.9E-9)', 'GO:0098936:intrinsic component of postsynaptic membrane (qval3.26E-9)', 'GO:0044455:mitochondrial membrane part (qval3.31E-9)', 'GO:0099240:intrinsic component of synaptic membrane (qval4.37E-9)', 'GO:0044433:cytoplasmic vesicle part (qval4.89E-9)', 'GO:0030426:growth cone (qval6.85E-9)', 'GO:0005739:mitochondrion (qval8.68E-9)', 'GO:0099055:integral component of postsynaptic membrane (qval8.91E-9)', 'GO:0099699:integral component of synaptic membrane (qval9.09E-9)', 'GO:0098948:intrinsic component of postsynaptic specialization membrane (qval1.37E-8)', 'GO:0030427:site of polarized growth (qval1.68E-8)', 'GO:0098685:Schaffer collateral - CA1 synapse (qval1.74E-8)', 'GO:0043198:dendritic shaft (qval1.75E-8)', 'GO:0099146:intrinsic component of postsynaptic density membrane (qval1.72E-8)', 'GO:0005886:plasma membrane (qval3.3E-8)', 'GO:0044425:membrane part (qval4.21E-8)', 'GO:0044446:intracellular organelle part (qval4.24E-8)', 'GO:0099060:integral component of postsynaptic specialization membrane (qval7.19E-8)', 'GO:0098590:plasma membrane region (qval8.6E-8)', 'GO:0099061:integral component of postsynaptic density membrane (qval1E-7)', 'GO:0044309:neuron spine (qval1.53E-7)', 'GO:0030658:transport vesicle membrane (qval1.6E-7)', 'GO:0099501:exocytic vesicle membrane (qval1.79E-7)', 'GO:0030672:synaptic vesicle membrane (qval1.77E-7)', 'GO:0099503:secretory vesicle (qval4.01E-7)', 'GO:0043204:perikaryon (qval4.02E-7)', 'GO:0098800:inner mitochondrial membrane protein complex (qval4.57E-7)', 'GO:0098798:mitochondrial protein complex (qval5.37E-7)', 'GO:0098563:intrinsic component of synaptic vesicle membrane (qval1.01E-6)', 'GO:0043679:axon terminus (qval1.09E-6)', 'GO:0005743:mitochondrial inner membrane (qval2.02E-6)', 'GO:0016469:proton-transporting two-sector ATPase complex (qval2.13E-6)', 'GO:0098982:GABA-ergic synapse (qval2.89E-6)', 'GO:0043231:intracellular membrane-bounded organelle (qval3.01E-6)', 'GO:0019866:organelle inner membrane (qval4.41E-6)', 'GO:0032991:protein-containing complex (qval5.04E-6)', 'GO:0005829:cytosol (qval5.16E-6)', 'GO:0043197:dendritic spine (qval6.14E-6)', 'GO:0008328:ionotropic glutamate receptor complex (qval8.1E-6)', 'GO:0070469:respiratory chain (qval8.01E-6)', 'GO:0098588:bounding membrane of organelle (qval9.84E-6)', 'GO:0043195:terminal bouton (qval1.03E-5)', 'GO:0098797:plasma membrane protein complex (qval1.07E-5)', 'GO:0032838:plasma membrane bounded cell projection cytoplasm (qval1.36E-5)', 'GO:0120111:neuron projection cytoplasm (qval1.62E-5)', 'GO:0060076:excitatory synapse (qval2E-5)']</t>
        </is>
      </c>
    </row>
    <row r="21">
      <c r="A21" s="1" t="n">
        <v>20</v>
      </c>
      <c r="B21" t="n">
        <v>20948</v>
      </c>
      <c r="C21" t="n">
        <v>3212</v>
      </c>
      <c r="D21" t="n">
        <v>76</v>
      </c>
      <c r="E21" t="n">
        <v>319</v>
      </c>
      <c r="F21" t="n">
        <v>816</v>
      </c>
      <c r="G21" t="n">
        <v>24</v>
      </c>
      <c r="H21" t="n">
        <v>5700</v>
      </c>
      <c r="I21" t="n">
        <v>79</v>
      </c>
      <c r="J21" s="2" t="n">
        <v>-1072.948956571374</v>
      </c>
      <c r="K21" t="n">
        <v>0.4806794315455071</v>
      </c>
      <c r="L21" t="inlineStr">
        <is>
          <t>Ogfrl1,Lonrf2,Gls,Ndufb3,Unc80,Tuba4a,Slc4a3,Scg2,Arl4c,D130058E05Rik,Ndufa10,Gpc1,Bok,Ptpn4,B3galt2,Nmnat2,Kifap3,Atp1b1,Rgs4,Pcp4l1,Susd4,Nsmf,Grin1,Sptan1,Ncs1,Dnm1,Stxbp1,Strbp,Kif5c,Cacnb4,Scn1a,Zfp804a,C1qtnf4,Madd,Syt13,Kcna4,Scg5,Rasgrp1,Disp2,Map1a,Ckmt1,Cds2,Plcb4,Snap25,Pcsk2,Dzank1,Slc24a3,Snph,Nrsn2,Map1lc3a,Ggt7,2900097C17Rik,Src,Snhg11,Ywhab,Slc12a5,Ube2v1,Gnas,Hrh3,Eef1a2,Stmn3,Oprl1,Mir124-2hg,Ndufb5,Shox2,Dclk2,Mllt11,Ngf,Kcnd3,Kcna2,Ntng1,Synpo2,Col25a1,Nexn,B230334C09Rik,Fam110b,Pdp1,Gabbr2,Ptpn3,Pakap,Trim32,Brinp1,Slc24a2,Dnajc6,Sgip1,Rnf11,Ncdn,Dlgap3,Fabp3,Trnp1,Rap1gap,Clstn1,Camta1,Kcnab2,Cdk14,Srpk2,Actr3b,Dpp6,Fndc4,Ywhah,Nat8l,Kcnip4,Uchl1,Gabra4,Mapk10,Cplx1,Cit,Rph3a,Atp2a2,Ccdc92,Galnt17,Ywhag,Ttyh3,Dync1i1,Asns,Ndufa4,Ccdc136,Podxl2,Bhlhe40,Cpne9,Atp2b2,Lrtm2,Necap1,Clstn3,Eno2,Gpr162,Pianp,Prmt8,Gabarapl1,Grin2b,Tnnt1,Brsk1,Calm3,Atp1a3,Gsk3a,Scn1b,Lrp3,Ccne1,Vstm2b,Nell1,Slc17a6,Snrpn,Arhgef17,Nrip3,Atp2a1,Stx1b,Adgra1,B4galnt4,Cend1,Fam155a,Zmat4,Atp6v1b2,Rab3a,Abhd8,Cx3cl1,Ndrg4,Carmil2,Tcf25,Tubb3,Dbndd1,Amotl1,Pde4a,Thy1,AI593442,Cox5a,Nptn,Rora,Myo5a,Snap91,Ankrd34c,Rasgrf1,Rab6b,Cpne4,Bsn,Samd5,Tspyl4,Spock2,Zwint,Adarb1,Plppr3,Cbarp,Atp2b1,Kcnc2,Camk2b,Ppp3r1,Actr2,Mdh1,Sptbn1,Adra1b,Cyfip2,Vdac1,Snap47,Rasd1,Ttc19,Arhgap44,Map2k4,Rnf227,Zbtb4,Dlg4,Cdk5r1,Asic2,Trim37,Ppm1e,Hlf,Atxn7l3,Gjc1,Hexim1,Wnt9b,Nsf,Pitpnc1,Mgat5b,Pycr1,Vsnl1,Myt1l,Akap6,Lrfn5,Atp6v1d,Zdhhc22,Nrxn3,Calm1,Ttc7b,Ndufb1-ps,Chga,Cyp46a1,Evl,Meg3,Cep170b,Vipr2,Nrsn1,Tubb2a,Nrn1,Smim13,Sncb,Spock1,Uqcrb,Ube2ql1,Nr2f1,Cox7c,Fam169a,Map1b,Rgs7bp,Rab3c,Cadps,Ppp3cb,Prkcd,Zfhx2,Nefl,Dnajc15,Akap11,Slitrk1,Slitrk6,Cdh6,Ctnnd2,Cox6c,Ywhaz,Peg13,Adgrb1,Lynx1,Grina,Scrt1,Kifc2,Kctd17,Pdxp,Syngr1,Sult4a1,Panx2,Mapk8ip2,Tuba1b,Scn8a,Bmerb1,Dnm1l,Camk2n2,Eif4a2,Mb21d2,Sod1,Ttc3,Pcp4,Ppp2r1a,Flywch1,Atp6v0c,Ergic1,Uqcc2,Pacsin1,Tubb5,Gabbr1,Ppp2r5d,Sema6b,Ptprs,Calm2,Nrxn1,Rit2,Rnf14,Ndfip1,Gnal,Pitpnm1,Ankrd13d,Catsperz,Otub1,Cox8a,Gng3,B3gat3,Syt7,Rorb,Pgam1,Avpi1,Got1,Ina,Atp5md,Tcf7l2,Hspa12a,Syp,Pcsk1n,Atp6ap2,Syn1,Nap1l2,Cox7b,Gprasp1,Map7d2,Reps2</t>
        </is>
      </c>
      <c r="M21" t="inlineStr">
        <is>
          <t>[(0, 12), (0, 26), (0, 32), (0, 34), (0, 40), (0, 52), (0, 66), (5, 12), (5, 26), (5, 52), (5, 66), (8, 12), (8, 26), (8, 66), (9, 12), (9, 26), (9, 32), (9, 34), (9, 40), (9, 52), (9, 66), (17, 12), (17, 26), (17, 66), (19, 12), (19, 26), (19, 32), (19, 34), (19, 52), (19, 66), (25, 12), (28, 12), (28, 66), (30, 12), (30, 26), (30, 32), (30, 34), (30, 40), (30, 52), (30, 66), (31, 12), (31, 66), (35, 12), (35, 66), (47, 12), (47, 26), (47, 32), (47, 34), (47, 40), (47, 52), (47, 66), (53, 12), (53, 26), (53, 66), (55, 12), (55, 26), (55, 34), (55, 52), (55, 66), (60, 12), (60, 26), (60, 32), (60, 34), (60, 40), (60, 52), (60, 66), (63, 12), (63, 26), (63, 32), (63, 34), (63, 40), (63, 52), (63, 66), (75, 12), (75, 26), (75, 32), (75, 34), (75, 52), (75, 66)]</t>
        </is>
      </c>
      <c r="N21" t="n">
        <v>2817</v>
      </c>
      <c r="O21" t="n">
        <v>0.75</v>
      </c>
      <c r="P21" t="n">
        <v>0.95</v>
      </c>
      <c r="Q21" t="n">
        <v>3</v>
      </c>
      <c r="R21" t="n">
        <v>10000</v>
      </c>
      <c r="S21" t="inlineStr">
        <is>
          <t>17/12/2022, 22:18:10</t>
        </is>
      </c>
      <c r="T21" s="3">
        <f>hyperlink("https://spiral.technion.ac.il/results/MTAwMDAwMg==/20/GOResultsPROCESS","link")</f>
        <v/>
      </c>
      <c r="U21" t="inlineStr">
        <is>
          <t>['GO:0050804:modulation of chemical synaptic transmission (qval5.57E-16)', 'GO:0099177:regulation of trans-synaptic signaling (qval3.01E-16)', 'GO:0051049:regulation of transport (qval2.79E-15)', 'GO:0065008:regulation of biological quality (qval4.95E-12)', 'GO:0032879:regulation of localization (qval1.72E-11)', 'GO:0043269:regulation of ion transport (qval5.96E-11)', 'GO:0023052:signaling (qval4.28E-10)', 'GO:0051960:regulation of nervous system development (qval8.14E-10)', 'GO:0023051:regulation of signaling (qval7.38E-9)', 'GO:0098916:anterograde trans-synaptic signaling (qval7.5E-9)', 'GO:0007268:chemical synaptic transmission (qval6.82E-9)', 'GO:0007154:cell communication (qval7.9E-9)', 'GO:0099003:vesicle-mediated transport in synapse (qval7.97E-9)', 'GO:0050801:ion homeostasis (qval8.05E-9)', 'GO:0010646:regulation of cell communication (qval8.15E-9)', 'GO:0042391:regulation of membrane potential (qval1.01E-8)', 'GO:0007267:cell-cell signaling (qval1.05E-8)', 'GO:0098693:regulation of synaptic vesicle cycle (qval1.28E-8)', 'GO:0099537:trans-synaptic signaling (qval2.13E-8)', 'GO:0099536:synaptic signaling (qval3.08E-8)', 'GO:0099643:signal release from synapse (qval5.6E-8)', 'GO:0045664:regulation of neuron differentiation (qval5.85E-8)', 'GO:0048167:regulation of synaptic plasticity (qval7.18E-8)', 'GO:0120035:regulation of plasma membrane bounded cell projection organization (qval7.13E-8)', 'GO:0031344:regulation of cell projection organization (qval9.84E-8)', 'GO:0060341:regulation of cellular localization (qval1.23E-7)', 'GO:0030003:cellular cation homeostasis (qval1.58E-7)', 'GO:0050789:regulation of biological process (qval1.78E-7)', 'GO:0050877:nervous system process (qval2.87E-7)', 'GO:0006873:cellular ion homeostasis (qval2.84E-7)', 'GO:0055080:cation homeostasis (qval2.82E-7)', 'GO:0055074:calcium ion homeostasis (qval3.25E-7)', 'GO:0065007:biological regulation (qval4.31E-7)', 'GO:0060627:regulation of vesicle-mediated transport (qval4.28E-7)', 'GO:0010975:regulation of neuron projection development (qval4.75E-7)', 'GO:0051649:establishment of localization in cell (qval4.76E-7)', 'GO:0060284:regulation of cell development (qval4.64E-7)', 'GO:0050767:regulation of neurogenesis (qval5.14E-7)', 'GO:0006874:cellular calcium ion homeostasis (qval5.2E-7)', 'GO:0034765:regulation of ion transmembrane transport (qval5.29E-7)', 'GO:0006810:transport (qval7.46E-7)', 'GO:0050905:neuromuscular process (qval7.47E-7)', 'GO:0048878:chemical homeostasis (qval7.72E-7)', 'GO:0007269:neurotransmitter secretion (qval9.61E-7)', 'GO:0006875:cellular metal ion homeostasis (qval1.09E-6)', 'GO:0051128:regulation of cellular component organization (qval1.08E-6)', 'GO:0001505:regulation of neurotransmitter levels (qval1.13E-6)', 'GO:0098771:inorganic ion homeostasis (qval1.12E-6)', 'GO:0055082:cellular chemical homeostasis (qval1.14E-6)', 'GO:0072507:divalent inorganic cation homeostasis (qval1.17E-6)', 'GO:1904062:regulation of cation transmembrane transport (qval1.17E-6)', 'GO:0055065:metal ion homeostasis (qval1.26E-6)', 'GO:0034762:regulation of transmembrane transport (qval1.24E-6)', 'GO:0003008:system process (qval1.33E-6)', 'GO:0072503:cellular divalent inorganic cation homeostasis (qval1.32E-6)', 'GO:0051234:establishment of localization (qval1.6E-6)', 'GO:0051239:regulation of multicellular organismal process (qval3.17E-6)', 'GO:0051179:localization (qval4.09E-6)', 'GO:0050807:regulation of synapse organization (qval4.5E-6)', 'GO:0050794:regulation of cellular process (qval4.74E-6)', 'GO:0019725:cellular homeostasis (qval4.68E-6)', 'GO:0048168:regulation of neuronal synaptic plasticity (qval5.08E-6)', 'GO:0007610:behavior (qval6.06E-6)', 'GO:0051588:regulation of neurotransmitter transport (qval7.46E-6)', 'GO:0051050:positive regulation of transport (qval7.36E-6)', 'GO:0023061:signal release (qval8.19E-6)', 'GO:0050808:synapse organization (qval1.07E-5)', 'GO:0051648:vesicle localization (qval1.16E-5)', 'GO:0016043:cellular component organization (qval1.26E-5)', 'GO:0030001:metal ion transport (qval1.35E-5)', 'GO:0050806:positive regulation of synaptic transmission (qval1.38E-5)', 'GO:0035418:protein localization to synapse (qval1.61E-5)', 'GO:0045055:regulated exocytosis (qval1.99E-5)', 'GO:0042592:homeostatic process (qval2.05E-5)', 'GO:1903530:regulation of secretion by cell (qval2.13E-5)', 'GO:0007612:learning (qval2.34E-5)', 'GO:0017158:regulation of calcium ion-dependent exocytosis (qval2.77E-5)', 'GO:0032940:secretion by cell (qval2.8E-5)', 'GO:0051640:organelle localization (qval2.92E-5)', 'GO:0071840:cellular component organization or biogenesis (qval3.04E-5)', 'GO:0051641:cellular localization (qval3.88E-5)', 'GO:0051046:regulation of secretion (qval4.66E-5)', 'GO:0043270:positive regulation of ion transport (qval5.36E-5)', 'GO:2000300:regulation of synaptic vesicle exocytosis (qval5.49E-5)', 'GO:0010959:regulation of metal ion transport (qval5.62E-5)', 'GO:0006812:cation transport (qval6.33E-5)', 'GO:0009987:cellular process (qval6.54E-5)', 'GO:0006836:neurotransmitter transport (qval6.48E-5)', 'GO:0032409:regulation of transporter activity (qval6.53E-5)', 'GO:0017156:calcium ion regulated exocytosis (qval6.71E-5)', 'GO:0017157:regulation of exocytosis (qval7.64E-5)', 'GO:1902803:regulation of synaptic vesicle transport (qval7.66E-5)', 'GO:0032990:cell part morphogenesis (qval8.76E-5)', 'GO:0097479:synaptic vesicle localization (qval8.9E-5)', 'GO:0098662:inorganic cation transmembrane transport (qval1.01E-4)', 'GO:0048858:cell projection morphogenesis (qval1.06E-4)', 'GO:0046903:secretion (qval1.29E-4)', 'GO:0046928:regulation of neurotransmitter secretion (qval1.32E-4)', 'GO:0065009:regulation of molecular function (qval1.55E-4)']</t>
        </is>
      </c>
      <c r="V21" s="3">
        <f>hyperlink("https://spiral.technion.ac.il/results/MTAwMDAwMg==/20/GOResultsFUNCTION","link")</f>
        <v/>
      </c>
      <c r="W21" t="inlineStr">
        <is>
          <t>['GO:0005515:protein binding (qval1.53E-8)', 'GO:0022890:inorganic cation transmembrane transporter activity (qval1.55E-7)', 'GO:0015318:inorganic molecular entity transmembrane transporter activity (qval2.48E-7)', 'GO:0015077:monovalent inorganic cation transmembrane transporter activity (qval3.3E-7)', 'GO:0008324:cation transmembrane transporter activity (qval6.82E-7)', 'GO:0015075:ion transmembrane transporter activity (qval8.77E-7)', 'GO:0035254:glutamate receptor binding (qval1.26E-6)', 'GO:0019901:protein kinase binding (qval1.37E-6)', 'GO:0005509:calcium ion binding (qval2.94E-6)', 'GO:0008092:cytoskeletal protein binding (qval4.07E-6)', 'GO:0005215:transporter activity (qval4.9E-6)', 'GO:0044325:ion channel binding (qval9.89E-6)', 'GO:0019900:kinase binding (qval1.55E-5)', 'GO:0019899:enzyme binding (qval1.59E-5)', 'GO:0046873:metal ion transmembrane transporter activity (qval1.72E-5)', 'GO:0022857:transmembrane transporter activity (qval2E-5)', 'GO:0005200:structural constituent of cytoskeleton (qval2.01E-5)', 'GO:0005216:ion channel activity (qval3.8E-5)', 'GO:0000149:SNARE binding (qval4.51E-5)', 'GO:0022838:substrate-specific channel activity (qval5.33E-5)', 'GO:0022803:passive transmembrane transporter activity (qval6.13E-5)', 'GO:0015267:channel activity (qval5.85E-5)', 'GO:0017075:syntaxin-1 binding (qval7.38E-5)', 'GO:0004129:cytochrome-c oxidase activity (qval9.49E-5)', 'GO:0016676:oxidoreductase activity, acting on a heme group of donors, oxygen as acceptor (qval9.11E-5)', 'GO:0015002:heme-copper terminal oxidase activity (qval8.76E-5)', 'GO:0019904:protein domain specific binding (qval1.05E-4)', 'GO:0016675:oxidoreductase activity, acting on a heme group of donors (qval1.17E-4)', 'GO:0022832:voltage-gated channel activity (qval1.2E-4)', 'GO:0005244:voltage-gated ion channel activity (qval1.16E-4)', 'GO:0015662:ATPase activity, coupled to transmembrane movement of ions, phosphorylative mechanism (qval1.2E-4)']</t>
        </is>
      </c>
      <c r="X21" s="3">
        <f>hyperlink("https://spiral.technion.ac.il/results/MTAwMDAwMg==/20/GOResultsCOMPONENT","link")</f>
        <v/>
      </c>
      <c r="Y21" t="inlineStr">
        <is>
          <t>['GO:0097458:neuron part (qval3.02E-41)', 'GO:0044456:synapse part (qval4.34E-33)', 'GO:0045202:synapse (qval1.6E-29)', 'GO:0043005:neuron projection (qval1.68E-27)', 'GO:0042995:cell projection (qval4.32E-23)', 'GO:0120025:plasma membrane bounded cell projection (qval7.84E-23)', 'GO:0120038:plasma membrane bounded cell projection part (qval5.12E-19)', 'GO:0044463:cell projection part (qval4.48E-19)', 'GO:0033267:axon part (qval3.21E-18)', 'GO:0043209:myelin sheath (qval1.25E-16)', 'GO:0098978:glutamatergic synapse (qval2.54E-16)', 'GO:0044297:cell body (qval2.87E-16)', 'GO:0043025:neuronal cell body (qval1.67E-14)', 'GO:0098793:presynapse (qval4.97E-14)', 'GO:0030054:cell junction (qval5E-13)', 'GO:0016020:membrane (qval2.48E-12)', 'GO:0099572:postsynaptic specialization (qval3.89E-12)', 'GO:0008021:synaptic vesicle (qval7.91E-12)', 'GO:0030133:transport vesicle (qval7.7E-12)', 'GO:0098796:membrane protein complex (qval8.89E-12)', 'GO:0014069:postsynaptic density (qval1.21E-11)', 'GO:0030425:dendrite (qval1.63E-11)', 'GO:0070382:exocytic vesicle (qval1.57E-11)', 'GO:0030424:axon (qval4.61E-11)', 'GO:0005886:plasma membrane (qval4.96E-11)', 'GO:0044459:plasma membrane part (qval5.11E-11)', 'GO:0098794:postsynapse (qval5.51E-11)', 'GO:0099503:secretory vesicle (qval5.83E-11)', 'GO:1902495:transmembrane transporter complex (qval1.11E-10)', 'GO:1990351:transporter complex (qval3.1E-10)', 'GO:0097060:synaptic membrane (qval3.24E-10)', 'GO:0044425:membrane part (qval3.27E-10)', 'GO:0034703:cation channel complex (qval1.2E-9)', 'GO:0099240:intrinsic component of synaptic membrane (qval2.45E-9)', 'GO:0034702:ion channel complex (qval7.31E-9)', 'GO:0098889:intrinsic component of presynaptic membrane (qval4.79E-8)', 'GO:0031982:vesicle (qval5.36E-8)', 'GO:0098797:plasma membrane protein complex (qval9.21E-8)', 'GO:0031410:cytoplasmic vesicle (qval1.1E-7)', 'GO:0097708:intracellular vesicle (qval1.24E-7)', 'GO:0098982:GABA-ergic synapse (qval2.18E-7)', 'GO:0044464:cell part (qval2.29E-7)', 'GO:0008076:voltage-gated potassium channel complex (qval3.45E-7)', 'GO:0044444:cytoplasmic part (qval4.18E-7)', 'GO:0099699:integral component of synaptic membrane (qval5.56E-7)', 'GO:0098685:Schaffer collateral - CA1 synapse (qval6.6E-7)', 'GO:0044306:neuron projection terminus (qval1.76E-6)', 'GO:0034705:potassium channel complex (qval1.77E-6)', 'GO:0098948:intrinsic component of postsynaptic specialization membrane (qval2.05E-6)', 'GO:0042734:presynaptic membrane (qval2.06E-6)', 'GO:0030426:growth cone (qval2.24E-6)', 'GO:0098936:intrinsic component of postsynaptic membrane (qval2.65E-6)', 'GO:0099146:intrinsic component of postsynaptic density membrane (qval3.03E-6)', 'GO:0030427:site of polarized growth (qval3.34E-6)', 'GO:0098590:plasma membrane region (qval4.08E-6)', 'GO:0099056:integral component of presynaptic membrane (qval4.34E-6)', 'GO:0060076:excitatory synapse (qval4.29E-6)', 'GO:0043204:perikaryon (qval6.13E-6)', 'GO:0099501:exocytic vesicle membrane (qval6.56E-6)', 'GO:0030672:synaptic vesicle membrane (qval6.45E-6)']</t>
        </is>
      </c>
    </row>
    <row r="22">
      <c r="A22" s="1" t="n">
        <v>21</v>
      </c>
      <c r="B22" t="n">
        <v>20948</v>
      </c>
      <c r="C22" t="n">
        <v>3212</v>
      </c>
      <c r="D22" t="n">
        <v>76</v>
      </c>
      <c r="E22" t="n">
        <v>997</v>
      </c>
      <c r="F22" t="n">
        <v>2057</v>
      </c>
      <c r="G22" t="n">
        <v>42</v>
      </c>
      <c r="H22" t="n">
        <v>5700</v>
      </c>
      <c r="I22" t="n">
        <v>91</v>
      </c>
      <c r="J22" s="2" t="n">
        <v>-4515.397351184689</v>
      </c>
      <c r="K22" t="n">
        <v>0.4820156527354134</v>
      </c>
      <c r="L22" t="inlineStr">
        <is>
          <t>Lypla1,Pcmtd1,Arfgef1,Tmem70,Ogfrl1,Fam168b,Kansl3,Cnnm4,Cox5b,Actr1b,Inpp4a,Lonrf2,Chst10,Tbc1d8,Gls,Inpp1,Gtf3c3,Hspe1,Sumo1,Ndufs1,Unc80,Lancl1,Retreg2,Atg9a,Tuba4a,Speg,Slc4a3,Nyap2,Mff,Sphkap,Ndufa10,Stk25,Dpp10,Mfsd4a,Tmem9,Camsap2,Glrx2,Ro60,Tpr,Tsen15,Nmnat2,Cacna1e,Mrps14,Kifap3,Nme7,Atp1b1,Fam78b,Ndufs2,B4galt3,Ufc1,Kcnj9,Cadm3,Rgs7,Fh1,Coq8a,Parp1,Mia3,A330023F24Rik,Atp5c1,Fbh1,Gpr158,Mrpl41,Rnf208,Grin1,Npdc1,Edf1,Dipk1b,Rapgef1,Odf2,Sptan1,Sh3glb2,Miga2,Plpp7,Prrc2b,Swi5,Dnm1,Slc25a25,St6galnac4,St6galnac6,Cdk9,Stxbp1,Rabepk,Psmd5,Ndufa8,Strbp,Arpc5l,Kif5c,Slc4a10,Ppig,Klhl23,Slc25a12,Atp5g3,Hnrnpa3,Osbpl6,Zfp385b,Tmx2,C1qtnf4,Ndufs3,Madd,Ddb2,Ambra1,Cry2,Syt13,Gm13889,Trim44,Fbxo3,D430041D05Rik,Lpcat4,Nop10,Emc4,Scg5,Oip5os1,Mapkbp1,Trp53bp1,Ckmt1,Dut,Slc20a1,Sirpa,Idh3b,Mrps26,Chgb,Snap25,Ndufaf5,Naa20,Napb,Tm9sf4,Ggt7,Uqcc1,Nfs1,Epb41l1,Dlgap4,Rab5if,Ndrg3,Snhg11,Gdap1l1,Rims4,Slc12a5,Elmo2,Cse1l,B4galt5,Ube2v1,Pard6b,Osbpl2,Ogfr,Arfgap1,Eef1a2,Stmn3,Dnajc5,Pkia,Stmn2,Nceh1,Zmat3,Ndufb5,4932438A13Rik,Hspa4l,Ndufc1,Dclk1,Nbea,Med12l,Gmps,Kcnab1,Gfm1,Ppm1l,Glrb,Fbxw7,Mef2d,Khdc4,Gon4l,Dap3,Rusc1,Adar,Chrnb2,Atp8b2,Ubap2l,Rfx5,Sema6c,Prune1,Plekho1,Ankrd34a,Prkab2,Hipk1,Kcnd3,Atp5f1,Kcna2,Slc6a17,Strip1,Amigo1,Gm17494,Camk2d,Ap1ar,Sec24b,H2afz,Lamtor3,Ssx2ip,Zranb2,Chchd7,Sdcbp,Nsmaf,Rab2a,Clvs1,Pnisr,Fut9,Ndufb6,Nfx1,Dctn3,Gba2,Rad23b,Frrs1l,Ugcg,Brinp1,Ttc39b,Sh3gl2,Sgip1,Ttc4,Ssbp3,Lrp8,Rnf11,Mast2,Atp6v0b,Ndufs5,Inpp5b,Yrdc,Trappc3,Fndc5,Yars,Fabp3,Atpif1,Trnp1,Lypla2,Cdc42,Rap1gap,Iffo2,Sdhb,Dnajc16,Mfn2,Mtor,Clstn1,Eno1,Camta1,Pank4,Gnb1,Fndc10,Tmem240,Mrpl20,Adam22,Pclo,Phtf2,Srpk2,Agap3,Abcf2,Rheb,Dpp6,Ube3c,Mapre3,Nrbp1,Fndc4,Gpn1,Ywhah,Ctbp1,Nsd2,Gm1673,Nat8l,Zfyve28,Fam193a,Htt,Crmp1,Kcnip4,Sel1l3,Rufy3,Grsf1,Sept11,Hnrnpdl,Cds1,Mapk10,Cplx1,Gak,Dgkq,Fbrsl1,Galnt9,Ddx51,Ulk1,Sez6l,Grk3,Ube3b,1500011B03Rik,2210016L21Rik,Sppl3,Cabp1,Srrm4,Suds3,Pebp1,Ksr2,Tesc,Rnft2,2410131K14Rik,Dtx1,Hectd4,Pptc7,Atp2a2,Mlxip,Zcchc8,Ccdc92,Bri3bp,Tmem132c,Ran,Chchd2,Caln1,Galnt17,Auts2,Mdh2,Srrm3,Ywhag,Srrt,Zkscan1,Fbxl18,Lmtk2,Atp5j2,Uspl1,Fry,Brca2,Casd1,Dync1i1,Ndufa4,Kcnd2,Ndufa5,Wasl,Atp6v1f,Klhdc10,Mtpn,Ndufb2,Atp6v0e2,Cycs,Ppm1k,Herc3,Suclg1,Htra2,Mrpl53,Dctn1,Alms1,Aak1,Copg1,Podxl2,Tpra1,Wnt7a,Chl1,Cntn6,Lhfpl4,Creld1,Prrt3,Atp2b2,Atp6v1e1,Slc2a3,Necap1,Clstn3,Grcc10,Eno2,Tpi1,P3h3,Gpr162,Mlf2,Cops7a,Gapdh,Fam234b,Plekha5,Leng8,Ube2s,Peg3,Napa,Meis3,Ppp5c,Mark4,Ppp1r37,Tomm40,Arhgef1,Gsk3a,Megf8,Sptbn4,Eid2,Med29,Psmd8,Alkbh6,Igflr1,Scn1b,Gramd1a,Gpi1,Lrp3,Iglon5,Ptov1,Cpt1c,Nomo1,Ldha,Snrpn,Mef2a,Ntrk3,Ngrn,Crtc3,Whamm,Tlnrd1,Dlg2,Ndufc2,Arrb1,Arhgef17,Trim3,Arfip2,Mical2,Uqcrc2,Ndufab1,Prkcb,Spns1,Tufm,Ypel3,Aldoa,Fam57b,Cdipt,Stx1b,Tial1,Nsmce4a,Tacc2,Cend1,Slc25a22,Ap2a2,Tollip,Insr,Timm44,Abhd13,Arhgef7,Tubgcp3,Dcun1d2,Vdac3,Ap3m2,Hgsnat,Smim18,Leprotl1,Mfhas1,Micu3,Slc25a4,Gpm6a,Sap30,Atp6v1b2,Sugp2,Crtc1,Klhl26,Tmem59l,Ssbp4,Rab3a,Abhd8,Ano8,Plvap,Unc13a,Ap1m1,Eps15l1,Tmem38a,Tbc1d9,Cacna1a,Calr,Farsa,Mast1,Prdx2,Dnaja2,Neto2,Coq9,Polr2c,Got2,Nae1,Atp6v0d1,Carmil2,Acd,Ranbp10,Dhx38,St3gal2,Aars,Znrf1,Cntnap4,6430548M08Rik,Mthfsd,Trappc2l,Tcf25,Pgbd5,Tsnax,Pcnx2,Kcnk1,Ubl5,Mrpl4,Elof1,Acad8,Thyn1,Vps26b,Ntm,Kirrel3,Ddx25,Hspa8,Tmem25,Kmt2a,Atp5l,Scn2b,Pcsk7,Timm8b,Dmxl2,Idh3a,Ube2q2,Cox5a,Mpi,Nptn,Bbs4,Parp6,Pkm,Glce,Coro2b,Polr2m,Fam214a,Myo5a,Gnb5,Leo1,Lysmd2,Fbxo9,Cox7a2,Hmgn3,Snap91,Trpc1,Armc8,Slc35g2,Wdr82,Nprl2,Ip6k1,Bsn,Usp4,Usp19,Dalrd3,Celsr3,Uqcrc1,Tma7,Dhx30,Epm2aip1,Azi2,Eif1b,Trak1,Higd1a,Snrk,Ipcef1,Lrp11,Cited2,Arfgef3,Bclaf1,Akap7,Ncoa7,Tspyl1,Tspyl4,Hdac2,Grik2,Serinc1,Spock2,Psap,Ppa1,Fam241b,Hk1,Cisd1,Cabin1,Mif,Chchd10,Gatd3a,Rrp1,Atp5d,Cirbp,Uqcr11,Ap3d1,Plekhj1,Oaz1,Timm13,Zfr2,Pip5k1c,Tdg,Uhrf1bp1l,Slc25a3,Ndufa12,Slc6a15,Kcnmb4,Cpsf6,Cand1,Dtx3,Mars,Atp5b,Myl6,Limk2,Osbp2,Uqcr10,Ap1b1,Mrps24,Camk2b,Purb,Lgalsl,Mdh1,Cpeb4,Fbxw11,Gabrg2,Gabra1,Cyfip2,Mapk9,Hnrnph1,Clk4,Vdac1,Uqcrq,Anxa6,Rnf187,Arf1,Mprip,Rai1,Smcr8,Ubb,Arhgap44,Map2k4,Myh10,Vamp2,Mpdu1,Senp3,Nlgn2,Neurl4,Dlg4,0610010K14Rik,Slc25a11,Camta2,Nup88,Emc6,Rtn4rl1,Prpf8,Pitpna,Blmh,Dhrs13,Ap2b1,Car4,Cltc,Tspoap1,Nme1,Luc7l3,Atp5g1,Tbkbp1,Mrpl45,Socs7,Lasp1,B230217C12Rik,Psmd3,Atp6v0a1,Cntnap1,Coa3,Etv4,Ubtf,Rundc3a,Adam11,Eftud2,Arhgap27,Psmc5,Cep95,Nol11,Nt5c,Sumo2,Grb2,Acox1,Cygb,Rbfox3,Tepsin,Mrpl12,Efr3b,Ncoa1,Vsnl1,Kidins220,Dld,Ankmy2,Nrcam,Akap6,Ralgapa1,Trappc6b,Pnn,Fkbp3,Trim9,Actr10,Timm9,Rtn1,Syne2,Sptb,Srsf5,Cox16,Arel1,Irf2bpl,Tmed8,Snw1,Nrxn3,Eml5,Ddx24,Ccdc85c,Meg3,Mirg,Bag5,Klc1,Atp5mpl,Zfp386,Pfkp,Zmynd11,B3galnt2,Tbce,Vps41,Amph,Epdr1,Mrs2,Uqcrfs1,Gfod1,Ranbp9,Wnk2,Spin1,Diras2,Sncb,Prelid1,Grk6,Hnrnpa0,Agtpbp1,Naa35,Isca1,Aopep,Uqcrb,Ube2ql1,Ice1,Ndufs6,Sdha,Tmem161b,Scamp1,Poc5,Rgs7bp,Ndufs4,Pdhb,Cadps,Thoc7,Lrrc3b,Nr1d2,Nkiras1,Ppp3cb,Zswim8,Slmap,Actr8,Timm23,Mapk8,Ghitm,Gpr137c,Oxa1l,Carmil3,Dcaf11,Ipo4,Nedd8,Sdr39u1,Mir124a-1hg,Nudt18,Sucla2,Akap11,Slitrk1,Clybl,Fgf14,Oxct1,Trio,Ctnnd2,March6,Cox6c,Ywhaz,Azin1,Atp6v1c1,Oxr1,Sybu,Trappc9,Peg13,Slc45a4,Lynx1,Grina,Cyc1,Hgh1,Scrt1,Vps28,Rbfox2,Txn2,Kctd17,Pdxp,Gtpbp1,Dnal4,Syngr1,Atf4,Sgsm3,Tef,Sept3,Ndufa6,Sult4a1,Dennd6b,Mapk8ip2,Shank3,Rabl2,Pfkm,Asic1,Cox14,Slc4a8,Scn8a,Spryd3,Mfsd5,Map3k12,Naa60,Trap1,Crebbp,Ubald1,Mgrn1,Glyr1,Usp7,Dexi,Fopnl,Dnm1l,Pi4ka,Med15,Klhl22,Dgcr6,Rtn4r,Abcf3,Camk2n2,Ece2,Eif4g1,Polr2h,Tmem41a,Senp2,Eif4a2,Mb21d2,Ppp1r2,0610012G03Rik,Ndufb4,Gsk3b,Tagln3,Zbtb11,Atp5j,Tiam1,Tmem50b,Atp5o,Ttc3,Wrb,Pde10a,Sod2,Ppp2r1a,Flywch1,Srrm2,Atp6v0c,Abca3,Rnps1,Mlst8,Caskin1,Tsc2,Mrps34,Clcn7,Haghl,Fam173a,Stub1,Rhbdl1,Capn15,Mrpl28,Ergic1,Uqcc2,Pacsin1,Mapk14,Srsf3,Cmtr1,Ndufv3,Zfp952,Rgl2,Neu1,Bag6,Atp6v1g2,2310061I04Rik,Ppp1r11,Gabbr1,Tmem151b,Tmem63b,Abcc10,Klhdc3,Ppp2r5d,Ptprs,Dus3l,Alkbh7,Pja2,Vapa,Ndufv2,Rab12,Myl12b,Lpin2,Cebpzos,Ppm1b,Calm2,Wac,Snrpd1,Ankrd29,Elp2,Syt4,Reep2,Hspa9,Matr3,Pfdn1,Rnf14,Ndfip1,Arhgap26,AC156546.1,Ablim3,Txnl1,Nars,Afg3l2,Spire1,Seh1l,Rnmt,Dym,Atp5a1,Gm16286,Pqlc1,Mrpl21,Pitpnm1,Rps6kb2,Ppp1ca,Ankrd13d,Grk2,Sptbn2,Klc2,Sf3b2,Mus81,Snx32,Capn1,Mrpl49,Map4k2,Sf1,Nrxn2,Prdx5,Stip1,Otub1,Cox8a,Naa40,Gng3,B3gat3,Syt7,Tmem132a,Prune2,Zfand5,Pip5k1b,Smarca2,Plpp6,Pten,Pgam1,Zdhhc16,Mms19,Avpi1,Golga7b,Cnnm1,Got1,Ndufb8,Sema4g,Sfxn3,Gbf1,Cuedc2,Ina,Atp5md,Syp,Hdac6,Rbm3,Porcn,Xk,Tspan7,Atp6ap2,Ddx3x,Cdk16,Araf,Cfp,Slc25a5,Tenm1,Hprt,Rtl8a,Slc9a6,Tmem185a,Cd99l2,Idh3g,Atp6ap1,Tab3,Apoo,Maged1,Arhgef9,Ophn1,Ogt,Atrx,Cox7b,Pgk1,Gprasp1,Arxes1,Bex2,Tceal5,Bex1,Bex3,Tceal3,Rnf128,Gnl3l,Nbdy,Sms,Pdha1,Rbbp7,Gm47283,AC149090.1</t>
        </is>
      </c>
      <c r="M22" t="inlineStr">
        <is>
          <t>[(0, 23), (0, 24), (0, 46), (0, 69), (0, 70), (0, 73), (5, 23), (5, 24), (5, 69), (5, 70), (5, 73), (8, 23), (8, 69), (8, 70), (8, 73), (9, 23), (9, 24), (9, 46), (9, 69), (9, 70), (9, 73), (14, 23), (14, 69), (14, 73), (16, 23), (19, 23), (19, 24), (19, 46), (19, 69), (19, 70), (19, 73), (28, 23), (28, 24), (28, 46), (28, 69), (28, 70), (28, 73), (30, 1), (30, 4), (30, 11), (30, 12), (30, 15), (30, 22), (30, 23), (30, 24), (30, 26), (30, 32), (30, 36), (30, 38), (30, 42), (30, 45), (30, 46), (30, 50), (30, 52), (30, 54), (30, 58), (30, 62), (30, 65), (30, 69), (30, 70), (30, 71), (30, 72), (30, 73), (30, 74), (47, 23), (47, 69), (53, 23), (53, 69), (55, 23), (55, 24), (55, 46), (55, 69), (55, 70), (55, 73), (60, 22), (60, 23), (60, 24), (60, 46), (60, 69), (60, 70), (60, 73), (63, 23), (63, 24), (63, 46), (63, 69), (63, 70), (63, 73), (75, 23), (75, 69), (75, 70), (75, 73)]</t>
        </is>
      </c>
      <c r="N22" t="n">
        <v>631</v>
      </c>
      <c r="O22" t="n">
        <v>0.5</v>
      </c>
      <c r="P22" t="n">
        <v>0.95</v>
      </c>
      <c r="Q22" t="n">
        <v>3</v>
      </c>
      <c r="R22" t="n">
        <v>10000</v>
      </c>
      <c r="S22" t="inlineStr">
        <is>
          <t>17/12/2022, 22:18:40</t>
        </is>
      </c>
      <c r="T22" s="3">
        <f>hyperlink("https://spiral.technion.ac.il/results/MTAwMDAwMg==/21/GOResultsPROCESS","link")</f>
        <v/>
      </c>
      <c r="U22" t="inlineStr">
        <is>
          <t>['GO:0006091:generation of precursor metabolites and energy (qval1.19E-22)', 'GO:0022904:respiratory electron transport chain (qval9.79E-16)', 'GO:0022900:electron transport chain (qval6.64E-15)', 'GO:0051179:localization (qval1.92E-13)', 'GO:0009205:purine ribonucleoside triphosphate metabolic process (qval3.91E-13)', 'GO:0046907:intracellular transport (qval4.19E-13)', 'GO:0009199:ribonucleoside triphosphate metabolic process (qval6.3E-13)', 'GO:0051649:establishment of localization in cell (qval5.91E-13)', 'GO:0051641:cellular localization (qval5.32E-13)', 'GO:0006810:transport (qval6.15E-13)', 'GO:0046034:ATP metabolic process (qval6.06E-13)', 'GO:0009144:purine nucleoside triphosphate metabolic process (qval8.08E-13)', 'GO:0051234:establishment of localization (qval9.96E-13)', 'GO:0009141:nucleoside triphosphate metabolic process (qval4.45E-12)', 'GO:0009126:purine nucleoside monophosphate metabolic process (qval8.55E-12)', 'GO:0009167:purine ribonucleoside monophosphate metabolic process (qval8.02E-12)', 'GO:0009206:purine ribonucleoside triphosphate biosynthetic process (qval1.75E-11)', 'GO:0099003:vesicle-mediated transport in synapse (qval1.93E-11)', 'GO:0009145:purine nucleoside triphosphate biosynthetic process (qval2.26E-11)', 'GO:0006754:ATP biosynthetic process (qval2.97E-11)', 'GO:0009201:ribonucleoside triphosphate biosynthetic process (qval4.15E-11)', 'GO:0009123:nucleoside monophosphate metabolic process (qval5.96E-11)', 'GO:0009161:ribonucleoside monophosphate metabolic process (qval8.56E-11)', 'GO:1902600:proton transmembrane transport (qval3.4E-10)', 'GO:0009127:purine nucleoside monophosphate biosynthetic process (qval4.67E-10)', 'GO:0009168:purine ribonucleoside monophosphate biosynthetic process (qval4.49E-10)', 'GO:0009124:nucleoside monophosphate biosynthetic process (qval6.17E-10)', 'GO:0009142:nucleoside triphosphate biosynthetic process (qval1.01E-9)', 'GO:0009156:ribonucleoside monophosphate biosynthetic process (qval1.3E-9)', 'GO:0009150:purine ribonucleotide metabolic process (qval1.45E-9)', 'GO:0055114:oxidation-reduction process (qval5.63E-9)', 'GO:0009152:purine ribonucleotide biosynthetic process (qval7.17E-9)', 'GO:0006163:purine nucleotide metabolic process (qval7.26E-9)', 'GO:0009117:nucleotide metabolic process (qval1.22E-8)', 'GO:0009259:ribonucleotide metabolic process (qval1.28E-8)', 'GO:0006753:nucleoside phosphate metabolic process (qval2.12E-8)', 'GO:0032990:cell part morphogenesis (qval2.22E-8)', 'GO:0009260:ribonucleotide biosynthetic process (qval3.31E-8)', 'GO:0016043:cellular component organization (qval3.61E-8)', 'GO:0006164:purine nucleotide biosynthetic process (qval3.77E-8)', 'GO:0098693:regulation of synaptic vesicle cycle (qval4.01E-8)', 'GO:0048858:cell projection morphogenesis (qval4.66E-8)', 'GO:0071840:cellular component organization or biogenesis (qval4.7E-8)', 'GO:0010257:NADH dehydrogenase complex assembly (qval4.74E-8)', 'GO:0032981:mitochondrial respiratory chain complex I assembly (qval4.64E-8)', 'GO:0015985:energy coupled proton transport, down electrochemical gradient (qval5.5E-8)', 'GO:0015986:ATP synthesis coupled proton transport (qval5.38E-8)', 'GO:0019693:ribose phosphate metabolic process (qval5.51E-8)', 'GO:0120039:plasma membrane bounded cell projection morphogenesis (qval6.53E-8)', 'GO:0046390:ribose phosphate biosynthetic process (qval7.23E-8)', 'GO:0072522:purine-containing compound biosynthetic process (qval8.4E-8)', 'GO:0042776:mitochondrial ATP synthesis coupled proton transport (qval8.48E-8)', 'GO:0048812:neuron projection morphogenesis (qval9.87E-8)', 'GO:0072524:pyridine-containing compound metabolic process (qval1.19E-7)', 'GO:0033108:mitochondrial respiratory chain complex assembly (qval1.27E-7)', 'GO:0050808:synapse organization (qval1.48E-7)', 'GO:0072521:purine-containing compound metabolic process (qval1.94E-7)', 'GO:0055086:nucleobase-containing small molecule metabolic process (qval1.95E-7)', 'GO:0044237:cellular metabolic process (qval2.54E-7)', 'GO:0017144:drug metabolic process (qval2.84E-7)', 'GO:0009165:nucleotide biosynthetic process (qval3.14E-7)', 'GO:0006099:tricarboxylic acid cycle (qval4.11E-7)', 'GO:0006120:mitochondrial electron transport, NADH to ubiquinone (qval4.64E-7)', 'GO:1901293:nucleoside phosphate biosynthetic process (qval5.99E-7)', 'GO:0046496:nicotinamide nucleotide metabolic process (qval6.39E-7)', 'GO:0006101:citrate metabolic process (qval6.46E-7)', 'GO:0006090:pyruvate metabolic process (qval6.81E-7)', 'GO:0019362:pyridine nucleotide metabolic process (qval9.19E-7)', 'GO:0016192:vesicle-mediated transport (qval9.42E-7)', 'GO:0042391:regulation of membrane potential (qval9.49E-7)', 'GO:0006119:oxidative phosphorylation (qval9.49E-7)', 'GO:0008104:protein localization (qval1.01E-6)', 'GO:0009987:cellular process (qval1.21E-6)', 'GO:0033036:macromolecule localization (qval2.26E-6)', 'GO:0061024:membrane organization (qval2.45E-6)', 'GO:1990542:mitochondrial transmembrane transport (qval2.66E-6)', 'GO:0006733:oxidoreduction coenzyme metabolic process (qval2.83E-6)', 'GO:0051049:regulation of transport (qval3.21E-6)', 'GO:0072350:tricarboxylic acid metabolic process (qval3.38E-6)', 'GO:0051650:establishment of vesicle localization (qval3.39E-6)', 'GO:0098660:inorganic ion transmembrane transport (qval4.1E-6)', 'GO:1901564:organonitrogen compound metabolic process (qval4.2E-6)', 'GO:0006839:mitochondrial transport (qval4.95E-6)', 'GO:0051648:vesicle localization (qval6.1E-6)', 'GO:0006793:phosphorus metabolic process (qval7.48E-6)', 'GO:0065008:regulation of biological quality (qval7.57E-6)', 'GO:0099643:signal release from synapse (qval8.37E-6)', 'GO:0051668:localization within membrane (qval9.41E-6)', 'GO:0006122:mitochondrial electron transport, ubiquinol to cytochrome c (qval1.03E-5)', 'GO:0098916:anterograde trans-synaptic signaling (qval1.66E-5)', 'GO:0007268:chemical synaptic transmission (qval1.64E-5)', 'GO:0006796:phosphate-containing compound metabolic process (qval1.69E-5)', 'GO:0098662:inorganic cation transmembrane transport (qval1.9E-5)', 'GO:0019637:organophosphate metabolic process (qval1.91E-5)', 'GO:0006096:glycolytic process (qval1.89E-5)', 'GO:0017158:regulation of calcium ion-dependent exocytosis (qval1.89E-5)', 'GO:0006165:nucleoside diphosphate phosphorylation (qval2.32E-5)', 'GO:0017156:calcium ion regulated exocytosis (qval2.29E-5)', 'GO:0009179:purine ribonucleoside diphosphate metabolic process (qval2.27E-5)', 'GO:0009135:purine nucleoside diphosphate metabolic process (qval2.25E-5)', 'GO:0006757:ATP generation from ADP (qval2.5E-5)', 'GO:0034613:cellular protein localization (qval2.63E-5)', 'GO:0140238:presynaptic endocytosis (qval2.81E-5)', 'GO:0048488:synaptic vesicle endocytosis (qval2.78E-5)', 'GO:0015672:monovalent inorganic cation transport (qval3.14E-5)', 'GO:0099537:trans-synaptic signaling (qval3.39E-5)', 'GO:0065003:protein-containing complex assembly (qval3.38E-5)', 'GO:0050804:modulation of chemical synaptic transmission (qval3.57E-5)', 'GO:0070727:cellular macromolecule localization (qval3.76E-5)', 'GO:0099177:regulation of trans-synaptic signaling (qval3.74E-5)', 'GO:0008152:metabolic process (qval4.11E-5)', 'GO:0042866:pyruvate biosynthetic process (qval4.29E-5)', 'GO:0097479:synaptic vesicle localization (qval4.29E-5)', 'GO:0046939:nucleotide phosphorylation (qval4.36E-5)', 'GO:0046031:ADP metabolic process (qval4.46E-5)', 'GO:0051656:establishment of organelle localization (qval4.84E-5)', 'GO:0006811:ion transport (qval4.83E-5)', 'GO:0099536:synaptic signaling (qval5E-5)', 'GO:0009185:ribonucleoside diphosphate metabolic process (qval5.38E-5)', 'GO:0016310:phosphorylation (qval5.8E-5)', 'GO:0048489:synaptic vesicle transport (qval5.92E-5)', 'GO:0097480:establishment of synaptic vesicle localization (qval5.87E-5)', 'GO:0009132:nucleoside diphosphate metabolic process (qval6.04E-5)', 'GO:1903421:regulation of synaptic vesicle recycling (qval6.69E-5)', 'GO:0007416:synapse assembly (qval7.17E-5)', 'GO:0022607:cellular component assembly (qval9.32E-5)', 'GO:0072525:pyridine-containing compound biosynthetic process (qval1.04E-4)', 'GO:1901137:carbohydrate derivative biosynthetic process (qval1.15E-4)']</t>
        </is>
      </c>
      <c r="V22" s="3">
        <f>hyperlink("https://spiral.technion.ac.il/results/MTAwMDAwMg==/21/GOResultsFUNCTION","link")</f>
        <v/>
      </c>
      <c r="W22" t="inlineStr">
        <is>
          <t>['GO:0044769:ATPase activity, coupled to transmembrane movement of ions, rotational mechanism (qval3E-12)', 'GO:0015078:proton transmembrane transporter activity (qval8.99E-11)', 'GO:0022853:active ion transmembrane transporter activity (qval5.36E-10)', 'GO:0042625:ATPase coupled ion transmembrane transporter activity (qval4.02E-10)', 'GO:0019829:cation-transporting ATPase activity (qval3.21E-10)', 'GO:0015077:monovalent inorganic cation transmembrane transporter activity (qval3.43E-9)', 'GO:0046933:proton-transporting ATP synthase activity, rotational mechanism (qval1.25E-8)', 'GO:0022890:inorganic cation transmembrane transporter activity (qval5.98E-7)', 'GO:0015399:primary active transmembrane transporter activity (qval5.94E-7)', 'GO:0015405:P-P-bond-hydrolysis-driven transmembrane transporter activity (qval5.35E-7)', 'GO:0019899:enzyme binding (qval8E-7)', 'GO:0042626:ATPase activity, coupled to transmembrane movement of substances (qval8.29E-7)', 'GO:0036442:proton-exporting ATPase activity (qval9.66E-7)', 'GO:0043492:ATPase activity, coupled to movement of substances (qval1.31E-6)', 'GO:0046961:proton-transporting ATPase activity, rotational mechanism (qval3.96E-6)', 'GO:0005215:transporter activity (qval4E-6)', 'GO:0015318:inorganic molecular entity transmembrane transporter activity (qval3.8E-6)', 'GO:0003824:catalytic activity (qval3.99E-6)', 'GO:0008324:cation transmembrane transporter activity (qval3.98E-6)', 'GO:0008137:NADH dehydrogenase (ubiquinone) activity (qval4.25E-6)', 'GO:0050136:NADH dehydrogenase (quinone) activity (qval4.04E-6)', 'GO:0003954:NADH dehydrogenase activity (qval7.33E-6)', 'GO:0015075:ion transmembrane transporter activity (qval1.11E-5)', 'GO:0009055:electron transfer activity (qval1.58E-5)', 'GO:0005515:protein binding (qval3.58E-5)', 'GO:0036094:small molecule binding (qval9.39E-5)', 'GO:0022857:transmembrane transporter activity (qval1.18E-4)', 'GO:1901265:nucleoside phosphate binding (qval1.55E-4)', 'GO:0000166:nucleotide binding (qval1.5E-4)']</t>
        </is>
      </c>
      <c r="X22" s="3">
        <f>hyperlink("https://spiral.technion.ac.il/results/MTAwMDAwMg==/21/GOResultsCOMPONENT","link")</f>
        <v/>
      </c>
      <c r="Y22" t="inlineStr">
        <is>
          <t>['GO:0043209:myelin sheath (qval1.2E-31)', 'GO:0044429:mitochondrial part (qval1.92E-28)', 'GO:0098800:inner mitochondrial membrane protein complex (qval1.47E-28)', 'GO:0044455:mitochondrial membrane part (qval1.15E-28)', 'GO:0098798:mitochondrial protein complex (qval3.82E-28)', 'GO:0044444:cytoplasmic part (qval3.99E-28)', 'GO:0044456:synapse part (qval8.67E-25)', 'GO:0070469:respiratory chain (qval1.9E-24)', 'GO:0005739:mitochondrion (qval2.09E-24)', 'GO:0005743:mitochondrial inner membrane (qval2.63E-24)', 'GO:0031966:mitochondrial membrane (qval3.81E-24)', 'GO:0098803:respiratory chain complex (qval1.19E-23)', 'GO:0031090:organelle membrane (qval5.29E-23)', 'GO:0019866:organelle inner membrane (qval3.69E-22)', 'GO:0044424:intracellular part (qval3.99E-22)', 'GO:0097458:neuron part (qval4.92E-22)', 'GO:0045202:synapse (qval1.4E-21)', 'GO:0043226:organelle (qval2.44E-19)', 'GO:0043227:membrane-bounded organelle (qval9.35E-19)', 'GO:0098796:membrane protein complex (qval1.15E-18)', 'GO:0044464:cell part (qval1.47E-18)', 'GO:1990204:oxidoreductase complex (qval4.48E-18)', 'GO:0043229:intracellular organelle (qval5.68E-18)', 'GO:0098978:glutamatergic synapse (qval2.71E-16)', 'GO:0044422:organelle part (qval2.84E-16)', 'GO:0030964:NADH dehydrogenase complex (qval4.47E-16)', 'GO:0045271:respiratory chain complex I (qval4.31E-16)', 'GO:0005747:mitochondrial respiratory chain complex I (qval4.15E-16)', 'GO:0043231:intracellular membrane-bounded organelle (qval3.04E-15)', 'GO:0044446:intracellular organelle part (qval7.5E-15)', 'GO:0043005:neuron projection (qval2.56E-14)', 'GO:0016469:proton-transporting two-sector ATPase complex (qval4.16E-13)', 'GO:0016020:membrane (qval1.06E-12)', 'GO:0032991:protein-containing complex (qval1.5E-10)', 'GO:0070382:exocytic vesicle (qval4.12E-10)', 'GO:0008021:synaptic vesicle (qval4.17E-10)', 'GO:0098793:presynapse (qval1.93E-9)', 'GO:0045259:proton-transporting ATP synthase complex (qval4.05E-9)', 'GO:0005753:mitochondrial proton-transporting ATP synthase complex (qval3.95E-9)', 'GO:0033267:axon part (qval3.98E-9)', 'GO:0033177:proton-transporting two-sector ATPase complex, proton-transporting domain (qval3.99E-9)', 'GO:0120038:plasma membrane bounded cell projection part (qval5.03E-9)', 'GO:0044463:cell projection part (qval4.92E-9)', 'GO:0042995:cell projection (qval1.5E-8)', 'GO:0043025:neuronal cell body (qval1.49E-8)', 'GO:0120025:plasma membrane bounded cell projection (qval1.92E-8)', 'GO:0097060:synaptic membrane (qval2.4E-8)', 'GO:0030133:transport vesicle (qval2.53E-8)', 'GO:1902494:catalytic complex (qval2.51E-8)', 'GO:0033178:proton-transporting two-sector ATPase complex, catalytic domain (qval2.91E-8)', 'GO:0044297:cell body (qval4.7E-8)', 'GO:0044425:membrane part (qval1.15E-7)', 'GO:0005829:cytosol (qval1.33E-7)', 'GO:0045275:respiratory chain complex III (qval4.99E-7)', 'GO:0005750:mitochondrial respiratory chain complex III (qval4.9E-7)', 'GO:0070069:cytochrome complex (qval7.95E-7)', 'GO:0098794:postsynapse (qval1.17E-6)', 'GO:0098982:GABA-ergic synapse (qval1.85E-6)', 'GO:0005737:cytoplasm (qval2.93E-6)', 'GO:0030425:dendrite (qval3.55E-6)', 'GO:0099572:postsynaptic specialization (qval5.98E-6)', 'GO:0097470:ribbon synapse (qval5.9E-6)', 'GO:1990351:transporter complex (qval8.81E-6)', 'GO:0000276:mitochondrial proton-transporting ATP synthase complex, coupling factor F(o) (qval1.49E-5)', 'GO:0045263:proton-transporting ATP synthase complex, coupling factor F(o) (qval1.47E-5)', 'GO:0034703:cation channel complex (qval1.59E-5)', 'GO:0030054:cell junction (qval1.81E-5)', 'GO:1902495:transmembrane transporter complex (qval1.89E-5)', 'GO:0014069:postsynaptic density (qval2.2E-5)']</t>
        </is>
      </c>
    </row>
    <row r="23">
      <c r="A23" s="1" t="n">
        <v>22</v>
      </c>
      <c r="B23" t="n">
        <v>20948</v>
      </c>
      <c r="C23" t="n">
        <v>3212</v>
      </c>
      <c r="D23" t="n">
        <v>76</v>
      </c>
      <c r="E23" t="n">
        <v>215</v>
      </c>
      <c r="F23" t="n">
        <v>2478</v>
      </c>
      <c r="G23" t="n">
        <v>65</v>
      </c>
      <c r="H23" t="n">
        <v>5700</v>
      </c>
      <c r="I23" t="n">
        <v>166</v>
      </c>
      <c r="J23" s="2" t="n">
        <v>-621.4793717801338</v>
      </c>
      <c r="K23" t="n">
        <v>0.4958091167121025</v>
      </c>
      <c r="L23" t="inlineStr">
        <is>
          <t>Bend6,Cox5b,Ndufs1,Cab39,Plekha6,Syt2,Uchl5,Atp1b1,Mpc2,Pcp4l1,Ndufs2,Adss,Atp5c1,Tubb4b,Rnf208,Miga2,Slc25a25,Stxbp1,Scn1a,Slc25a12,Atp5g3,Tmx2,Disp2,Ttbk2,Ckmt1,Snap25,Ndufaf5,Srxn1,Map1lc3a,Ube2v1,Vapb,Gnas,Atp5e,Stmn3,Eif5a2,Ndufb5,Hspa4l,Ndufc1,Glrb,Rusc1,Atp5f1,Kcna2,Ndufb6,Tomm5,Atpaf1,Uqcrh,Rimkla,Ndufs5,Camta1,Kcnh2,Abcf2,Nat8l,Lgi2,Rufy3,Atp5k,Cplx1,Iscu,Ccdc92,Chchd2,Limk1,Mdh2,Ywhag,Ache,Atp5j2,Dync1i1,Ndufa4,Ndufb2,Cycs,Gars,Copg1,Atp6v1e1,Eno2,Vamp1,Nrip2,Ldhb,Ndufa3,Ube2m,Atp1a3,Cox6b1,Slc17a6,Snrpn,Tm2d3,Uqcrc2,Ndufab1,Fam57b,Stx1b,Glrx3,Bnip3,Cend1,Coprs,Slc25a4,Hapln4,Rab3a,Tecr,Prkaca,Ndrg4,Got2,Carmil2,Aars,Cntnap4,Tcf25,Tubb3,Hspa8,Thy1,Scn4b,Idh3a,Cox5a,Pkm,Lrrc49,Fbxo9,Cox7a2,Sh3bgrl2,Uqcrc1,Higd1a,Sacm1l,Rgs17,Ccdc28a,Tspyl4,Ppa1,Chchd10,Diras1,Tle5,Ndufa12,Atp5b,Uqcr10,Nefh,Mdh1,Acyp2,Mapk9,Skp1a,Vdac1,Uqcrq,Kcnab3,Pitpna,Coro6,Cltc,Dynll2,Atp5g1,Nfe2l1,Psmc5,Psmd12,Atp5h,Efr3b,Vsnl1,Nova1,Fkbp3,Ttc9,Chga,Hsp90aa1,Atp5mpl,Asb13,Auh,Prelid1,Habp4,Uqcrb,Ndufs6,Sdha,Sv2c,Map1b,Ndufs4,Cadps,Nr1d2,Nkiras1,Camk2g,Ghitm,Sdr39u1,Sacs,Nefm,Nefl,Sucla2,Dnajc15,Cox6c,Efr3a,Peg13,Slc45a4,Lynx1,Cyc1,Ndufa6,Sult4a1,Pfkm,Ccdc184,Tuba1b,Faim2,Tekt5,Dexi,Cox17,Atp5j,Atp5o,Sod2,Flywch1,Ndufb10,Haghl,Ndufa11,Ndufv2,Rit2,Rell2,Nars,Atp5a1,Ndufs8,Klc2,Prdx5,Stip1,B3gat3,Got1,Ndufb8,Ina,Dynlt3,Slc25a5,Nkrf,Rtl8a,Rtl8b,Nap1l2,Cox7b,Pgk1,Map7d2</t>
        </is>
      </c>
      <c r="M23" t="inlineStr">
        <is>
          <t>[(0, 11), (0, 12), (0, 13), (0, 32), (0, 38), (0, 62), (0, 66), (0, 71), (0, 72), (1, 32), (1, 38), (2, 32), (2, 38), (3, 32), (3, 38), (5, 32), (5, 38), (6, 32), (6, 38), (7, 32), (7, 38), (8, 32), (8, 38), (9, 32), (9, 38), (10, 32), (10, 38), (14, 1), (14, 11), (14, 12), (14, 13), (14, 21), (14, 32), (14, 38), (14, 45), (14, 52), (14, 62), (14, 66), (14, 70), (14, 71), (14, 72), (15, 32), (16, 1), (16, 11), (16, 12), (16, 13), (16, 21), (16, 32), (16, 38), (16, 62), (16, 66), (16, 71), (16, 72), (17, 32), (17, 38), (18, 32), (18, 38), (19, 11), (19, 12), (19, 13), (19, 32), (19, 38), (19, 62), (19, 72), (20, 32), (20, 38), (25, 32), (25, 38), (26, 32), (26, 38), (27, 12), (27, 32), (27, 38), (27, 62), (27, 72), (28, 32), (28, 38), (29, 32), (29, 38), (30, 11), (30, 12), (30, 13), (30, 32), (30, 38), (30, 62), (30, 66), (30, 71), (30, 72), (31, 11), (31, 12), (31, 32), (31, 38), (31, 62), (31, 72), (33, 32), (33, 38), (34, 32), (34, 38), (35, 32), (35, 38), (36, 32), (36, 38), (37, 32), (37, 38), (39, 32), (39, 38), (39, 72), (40, 32), (40, 38), (41, 32), (41, 38), (42, 32), (42, 38), (43, 32), (43, 38), (44, 32), (44, 38), (47, 32), (47, 38), (48, 32), (48, 38), (49, 32), (49, 38), (51, 32), (51, 38), (52, 32), (52, 38), (53, 32), (53, 38), (54, 32), (54, 38), (55, 11), (55, 12), (55, 13), (55, 32), (55, 38), (55, 72), (57, 32), (58, 32), (58, 38), (59, 32), (59, 38), (60, 11), (60, 12), (60, 13), (60, 32), (60, 38), (60, 62), (60, 66), (60, 72), (63, 11), (63, 13), (63, 32), (63, 38), (63, 62), (63, 72), (64, 32), (64, 38), (67, 32), (67, 38), (68, 32), (68, 38), (74, 32), (74, 38), (75, 32), (75, 38)]</t>
        </is>
      </c>
      <c r="N23" t="n">
        <v>2297</v>
      </c>
      <c r="O23" t="n">
        <v>0.75</v>
      </c>
      <c r="P23" t="n">
        <v>0.95</v>
      </c>
      <c r="Q23" t="n">
        <v>3</v>
      </c>
      <c r="R23" t="n">
        <v>10000</v>
      </c>
      <c r="S23" t="inlineStr">
        <is>
          <t>17/12/2022, 22:18:58</t>
        </is>
      </c>
      <c r="T23" s="3">
        <f>hyperlink("https://spiral.technion.ac.il/results/MTAwMDAwMg==/22/GOResultsPROCESS","link")</f>
        <v/>
      </c>
      <c r="U23" t="inlineStr">
        <is>
          <t>['GO:0006091:generation of precursor metabolites and energy (qval2.69E-26)', 'GO:0022904:respiratory electron transport chain (qval8.5E-21)', 'GO:0022900:electron transport chain (qval3E-20)', 'GO:0015985:energy coupled proton transport, down electrochemical gradient (qval2.28E-16)', 'GO:0015986:ATP synthesis coupled proton transport (qval1.83E-16)', 'GO:0010257:NADH dehydrogenase complex assembly (qval2.26E-16)', 'GO:0032981:mitochondrial respiratory chain complex I assembly (qval1.94E-16)', 'GO:0046034:ATP metabolic process (qval3.34E-16)', 'GO:0009126:purine nucleoside monophosphate metabolic process (qval4.97E-15)', 'GO:0009167:purine ribonucleoside monophosphate metabolic process (qval4.47E-15)', 'GO:0009205:purine ribonucleoside triphosphate metabolic process (qval1.61E-14)', 'GO:0009161:ribonucleoside monophosphate metabolic process (qval2.31E-14)', 'GO:0009199:ribonucleoside triphosphate metabolic process (qval2.2E-14)', 'GO:0033108:mitochondrial respiratory chain complex assembly (qval2.93E-14)', 'GO:0009144:purine nucleoside triphosphate metabolic process (qval3.06E-14)', 'GO:0009123:nucleoside monophosphate metabolic process (qval4.05E-14)', 'GO:0017144:drug metabolic process (qval5.9E-14)', 'GO:0006754:ATP biosynthetic process (qval6.08E-14)', 'GO:0009141:nucleoside triphosphate metabolic process (qval2.15E-13)', 'GO:0009127:purine nucleoside monophosphate biosynthetic process (qval3.12E-13)', 'GO:0009168:purine ribonucleoside monophosphate biosynthetic process (qval2.97E-13)', 'GO:0055114:oxidation-reduction process (qval2.84E-13)', 'GO:0009206:purine ribonucleoside triphosphate biosynthetic process (qval5.63E-13)', 'GO:0009156:ribonucleoside monophosphate biosynthetic process (qval5.84E-13)', 'GO:0009145:purine nucleoside triphosphate biosynthetic process (qval6.49E-13)', 'GO:0009201:ribonucleoside triphosphate biosynthetic process (qval9.7E-13)', 'GO:0009124:nucleoside monophosphate biosynthetic process (qval1.12E-12)', 'GO:0009117:nucleotide metabolic process (qval1.1E-12)', 'GO:0006753:nucleoside phosphate metabolic process (qval1.6E-12)', 'GO:1902600:proton transmembrane transport (qval7.49E-12)', 'GO:0009142:nucleoside triphosphate biosynthetic process (qval7.4E-12)', 'GO:0055086:nucleobase-containing small molecule metabolic process (qval3.42E-11)', 'GO:0009150:purine ribonucleotide metabolic process (qval3.45E-11)', 'GO:0042776:mitochondrial ATP synthesis coupled proton transport (qval3.65E-11)', 'GO:0006119:oxidative phosphorylation (qval5.93E-11)', 'GO:0009152:purine ribonucleotide biosynthetic process (qval8.68E-11)', 'GO:0006163:purine nucleotide metabolic process (qval8.47E-11)', 'GO:0009259:ribonucleotide metabolic process (qval1.2E-10)', 'GO:0009260:ribonucleotide biosynthetic process (qval2.33E-10)', 'GO:0006164:purine nucleotide biosynthetic process (qval2.55E-10)', 'GO:0019693:ribose phosphate metabolic process (qval3.28E-10)', 'GO:0046390:ribose phosphate biosynthetic process (qval4.25E-10)', 'GO:0072522:purine-containing compound biosynthetic process (qval4.63E-10)', 'GO:0006122:mitochondrial electron transport, ubiquinol to cytochrome c (qval5.16E-10)', 'GO:0045333:cellular respiration (qval6.68E-10)', 'GO:0072521:purine-containing compound metabolic process (qval7.09E-10)', 'GO:0009165:nucleotide biosynthetic process (qval1.61E-9)', 'GO:1901293:nucleoside phosphate biosynthetic process (qval2.47E-9)', 'GO:0019637:organophosphate metabolic process (qval6.27E-9)', 'GO:0015672:monovalent inorganic cation transport (qval6.92E-8)', 'GO:0015980:energy derivation by oxidation of organic compounds (qval7.63E-8)', 'GO:0034622:cellular protein-containing complex assembly (qval3.3E-7)', 'GO:0006839:mitochondrial transport (qval6.17E-7)', 'GO:0009060:aerobic respiration (qval6.65E-7)', 'GO:1990542:mitochondrial transmembrane transport (qval1.19E-6)', 'GO:0044281:small molecule metabolic process (qval2.33E-6)', 'GO:0043933:protein-containing complex subunit organization (qval3.85E-6)', 'GO:0098662:inorganic cation transmembrane transport (qval4.7E-6)', 'GO:0065003:protein-containing complex assembly (qval5.07E-6)', 'GO:0006120:mitochondrial electron transport, NADH to ubiquinone (qval6.4E-6)', 'GO:0098660:inorganic ion transmembrane transport (qval7.36E-6)', 'GO:1901137:carbohydrate derivative biosynthetic process (qval9.46E-6)', 'GO:1901135:carbohydrate derivative metabolic process (qval1.4E-5)', 'GO:0090407:organophosphate biosynthetic process (qval1.64E-5)', 'GO:0098655:cation transmembrane transport (qval1.63E-5)', 'GO:0016079:synaptic vesicle exocytosis (qval3.17E-5)', 'GO:0006812:cation transport (qval4.52E-5)', 'GO:0034220:ion transmembrane transport (qval4.47E-5)', 'GO:0055085:transmembrane transport (qval6.14E-5)', 'GO:0017156:calcium ion regulated exocytosis (qval6.08E-5)', 'GO:0046496:nicotinamide nucleotide metabolic process (qval1.48E-4)', 'GO:0019362:pyridine nucleotide metabolic process (qval1.74E-4)']</t>
        </is>
      </c>
      <c r="V23" s="3">
        <f>hyperlink("https://spiral.technion.ac.il/results/MTAwMDAwMg==/22/GOResultsFUNCTION","link")</f>
        <v/>
      </c>
      <c r="W23" t="inlineStr">
        <is>
          <t>['GO:0015078:proton transmembrane transporter activity (qval1.26E-13)', 'GO:0046933:proton-transporting ATP synthase activity, rotational mechanism (qval2.92E-12)', 'GO:0015077:monovalent inorganic cation transmembrane transporter activity (qval1.15E-11)', 'GO:0044769:ATPase activity, coupled to transmembrane movement of ions, rotational mechanism (qval5.9E-9)', 'GO:0009055:electron transfer activity (qval4.96E-9)', 'GO:0022853:active ion transmembrane transporter activity (qval5.13E-9)', 'GO:0042625:ATPase coupled ion transmembrane transporter activity (qval4.4E-9)', 'GO:0019829:cation-transporting ATPase activity (qval3.85E-9)', 'GO:0005215:transporter activity (qval7.77E-8)', 'GO:0015318:inorganic molecular entity transmembrane transporter activity (qval1.24E-7)', 'GO:0022890:inorganic cation transmembrane transporter activity (qval1.2E-7)', 'GO:0015075:ion transmembrane transporter activity (qval1.32E-7)', 'GO:0016491:oxidoreductase activity (qval1.7E-7)', 'GO:0022857:transmembrane transporter activity (qval2.45E-7)', 'GO:0008137:NADH dehydrogenase (ubiquinone) activity (qval5.62E-7)', 'GO:0050136:NADH dehydrogenase (quinone) activity (qval5.27E-7)', 'GO:0008324:cation transmembrane transporter activity (qval5.66E-7)', 'GO:0003954:NADH dehydrogenase activity (qval7.13E-7)', 'GO:0042626:ATPase activity, coupled to transmembrane movement of substances (qval1.37E-6)', 'GO:0043492:ATPase activity, coupled to movement of substances (qval1.81E-6)', 'GO:0015399:primary active transmembrane transporter activity (qval2.14E-6)', 'GO:0015405:P-P-bond-hydrolysis-driven transmembrane transporter activity (qval2.04E-6)', 'GO:0016817:hydrolase activity, acting on acid anhydrides (qval2.52E-6)', 'GO:0016818:hydrolase activity, acting on acid anhydrides, in phosphorus-containing anhydrides (qval2.41E-6)', 'GO:0016462:pyrophosphatase activity (qval8.02E-6)', 'GO:0016655:oxidoreductase activity, acting on NAD(P)H, quinone or similar compound as acceptor (qval9.03E-6)', 'GO:0017111:nucleoside-triphosphatase activity (qval2.63E-5)']</t>
        </is>
      </c>
      <c r="X23" s="3">
        <f>hyperlink("https://spiral.technion.ac.il/results/MTAwMDAwMg==/22/GOResultsCOMPONENT","link")</f>
        <v/>
      </c>
      <c r="Y23" t="inlineStr">
        <is>
          <t>['GO:0098800:inner mitochondrial membrane protein complex (qval2.24E-49)', 'GO:0044455:mitochondrial membrane part (qval1.13E-48)', 'GO:0043209:myelin sheath (qval1.53E-42)', 'GO:0005743:mitochondrial inner membrane (qval2.62E-42)', 'GO:0019866:organelle inner membrane (qval1.52E-40)', 'GO:0070469:respiratory chain (qval1.53E-39)', 'GO:0005739:mitochondrion (qval6.29E-39)', 'GO:0098803:respiratory chain complex (qval2.31E-38)', 'GO:0031966:mitochondrial membrane (qval3.47E-37)', 'GO:0098798:mitochondrial protein complex (qval7.42E-37)', 'GO:0044429:mitochondrial part (qval6.78E-37)', 'GO:1990204:oxidoreductase complex (qval2.69E-28)', 'GO:0030964:NADH dehydrogenase complex (qval2.33E-24)', 'GO:0045271:respiratory chain complex I (qval2.17E-24)', 'GO:0005747:mitochondrial respiratory chain complex I (qval2.02E-24)', 'GO:0098796:membrane protein complex (qval2.45E-24)', 'GO:0031090:organelle membrane (qval1.06E-22)', 'GO:0045259:proton-transporting ATP synthase complex (qval7.05E-18)', 'GO:0005753:mitochondrial proton-transporting ATP synthase complex (qval6.68E-18)', 'GO:0044444:cytoplasmic part (qval3.81E-17)', 'GO:0070069:cytochrome complex (qval1.72E-13)', 'GO:0000276:mitochondrial proton-transporting ATP synthase complex, coupling factor F(o) (qval7.11E-12)', 'GO:0045263:proton-transporting ATP synthase complex, coupling factor F(o) (qval6.81E-12)', 'GO:0016469:proton-transporting two-sector ATPase complex (qval7.12E-12)', 'GO:0045275:respiratory chain complex III (qval2.57E-11)', 'GO:0005750:mitochondrial respiratory chain complex III (qval2.48E-11)', 'GO:0033177:proton-transporting two-sector ATPase complex, proton-transporting domain (qval4.02E-9)', 'GO:1902494:catalytic complex (qval6.13E-9)', 'GO:0044422:organelle part (qval6.16E-9)', 'GO:0043229:intracellular organelle (qval7.02E-9)', 'GO:0043226:organelle (qval8.79E-9)', 'GO:0044446:intracellular organelle part (qval1.26E-8)', 'GO:0044424:intracellular part (qval1.77E-8)', 'GO:0044425:membrane part (qval1.93E-8)', 'GO:0043231:intracellular membrane-bounded organelle (qval6.33E-8)', 'GO:0043227:membrane-bounded organelle (qval7.37E-8)', 'GO:0045261:proton-transporting ATP synthase complex, catalytic core F(1) (qval8.86E-8)', 'GO:0033178:proton-transporting two-sector ATPase complex, catalytic domain (qval8.05E-7)', 'GO:0099160:postsynaptic intermediate filament cytoskeleton (qval1.16E-6)', 'GO:0000275:mitochondrial proton-transporting ATP synthase complex, catalytic core F(1) (qval5.59E-6)', 'GO:0032991:protein-containing complex (qval6.54E-6)', 'GO:0016020:membrane (qval8.31E-6)', 'GO:0043005:neuron projection (qval1.51E-5)', 'GO:0097458:neuron part (qval2.28E-5)']</t>
        </is>
      </c>
    </row>
    <row r="24">
      <c r="A24" s="1" t="n">
        <v>23</v>
      </c>
      <c r="B24" t="n">
        <v>20948</v>
      </c>
      <c r="C24" t="n">
        <v>3212</v>
      </c>
      <c r="D24" t="n">
        <v>76</v>
      </c>
      <c r="E24" t="n">
        <v>1342</v>
      </c>
      <c r="F24" t="n">
        <v>1535</v>
      </c>
      <c r="G24" t="n">
        <v>25</v>
      </c>
      <c r="H24" t="n">
        <v>5700</v>
      </c>
      <c r="I24" t="n">
        <v>82</v>
      </c>
      <c r="J24" s="2" t="n">
        <v>-3965.332579750596</v>
      </c>
      <c r="K24" t="n">
        <v>0.5107412583261446</v>
      </c>
      <c r="L24" t="inlineStr">
        <is>
          <t>Lypla1,Atp6v1h,Tmem70,Gdap1,Rims1,Ogfrl1,Fam168b,Cox5b,Actr1b,Inpp4a,Coa5,Mrpl30,Lonrf2,Bivm,Slc39a10,Gm28151,Gls,Gtf3c3,Sf3b1,Mob4,Fam126b,Sumo1,Raph1,Ndufs1,Map2,Unc80,Lancl1,Cdk5r2,Atg9a,Tuba4a,Ptprn,Speg,Tmem198,Inha,Slc4a3,Nyap2,Mff,Trip12,Gigyf2,Atg16l1,Lrrfip1,Per2,Ndufa10,Kif1a,Ppp1r7,Stk25,Insig2,R3hdm1,Mfsd4a,Plekha6,Ppp1r12b,Camsap2,Glrx2,Tsen15,Cacna1e,Xpr1,Acbd6,Mrps14,Rabgap1l,Vamp4,Gorab,Kifap3,Nme7,Atp1b1,Mpc2,Ufc1,Kcnj9,Cadm3,Rgs7,Adss,Susd4,Mark1,Plxna2,A330023F24Rik,Camk1d,Upf2,Celf2,Atp5c1,Cacnb2,Etl4,Gpr158,Abi1,Cacna1b,Mrpl41,Rnf208,Grin1,Npdc1,Fbxw5,Rabl6,Dipk1b,Olfm1,Ppp1r26,Sptan1,Zer1,Sh3glb2,Miga2,Usp20,Prrc2b,Swi5,Golga2,Dnm1,1110008P14Rik,St6galnac6,Cdk9,Tor2a,Stxbp1,Rabepk,Ndufa8,Rabgap1,Strbp,Arpc5l,Scai,Orc4,Mbd5,Kif5c,Kcnj3,Psmd14,Slc4a10,Scn2a,Bbs5,Klhl23,Gad1,Slc25a12,Atp5g3,Nckap1,Zc3h15,Tmx2,Timm10,Ptprj,C1qtnf4,Kbtbd4,Celf1,Madd,1110051M20Rik,Cry2,Syt13,Trim44,D430041D05Rik,Cstf3,Lpcat4,Nop10,Emc4,Scg5,Disp2,Bahd1,Trp53bp1,Ppip5k1,Ckmt1,Galk2,Stard7,Sirpa,Idh3b,Mrps26,Itpa,Gfra4,Pank2,Slc23a2,Cds2,Chgb,Tmx4,Snap25,Macrod2,Flrt3,Naa20,Napb,Entpd6,Nanp,Snph,Srxn1,Tspyl3,Kif3b,Necab3,Dynlrb1,Map1lc3a,Ggt7,Epb41l1,Dlgap4,Rab5if,Ndrg3,Src,Snhg11,Gdap1l1,Rims4,Ywhab,Zswim1,Slc12a5,Elmo2,Zmynd8,Cse1l,Ube2v1,Pard6b,Gnas,Nelfcd,Gm14295,Arfgap1,9230112E08Rik,Kcnq2,Eef1a2,Stmn3,Dnajc5,Pcmtd2,Pkia,Zc2hc1a,Stmn2,Snx16,Ralyl,Pde7a,Nceh1,Tnik,Rpl22l1,Prkci,Slc7a14,Zmat3,Ndufb5,Ttc14,4932438A13Rik,Cetn4,Ndufc1,Dclk1,Nbea,Gfm1,Ppm1l,Serpini1,Gria2,Gucy1b1,Map9,Dclk2,Mef2d,Khdc4,Gon4l,Rusc1,Trim46,Adar,Atp8b2,Ubap2l,Ints3,Celf3,Pip5k1a,Mllt11,Ensa,Ankrd34a,Prkab2,Zfp697,Phtf1,Kcnd3,Atp5f1,Lamtor5,Slc6a17,Strip1,Ampd2,Atxn7l2,Celsr2,Wdr47,Fam102b,Extl2,Plppr5,Ap1ar,Sec24b,Cxxc4,Ppp3ca,H2afz,Lamtor3,Ssx2ip,Miga1,Usp33,Negr1,Zranb2,Fam110b,Sdcbp,Rab2a,Clvs1,Tmem67,Fam92a,Tmem64,Usp45,Mdn1,Dnaja1,Nfx1,Dctn3,Ccl27a,Dnajb5,Unc13b,Tesk1,Gba2,Gabbr2,Alg2,Tmem246,Rad23b,Elp1,Frrs1l,Epb41l4b,Ugcg,Trim32,Brinp1,Sh3gl2,Klhl9,Hook1,Dnajc6,Sgip1,Dab1,Ttc4,Ssbp3,Lrp8,Rnf11,Mast2,Atp6v0b,Ndufs5,Yrdc,Maneal,Meaf6,Dlgap3,Smim12,Fabp3,Atpif1,Tmem222,Slc9a1,Arid1a,Maco1,Lypla2,Rap1gap,Eif4g3,Sh2d5,Sdhb,Atp13a2,Dnajc16,Vps13d,Mfn2,Clstn1,Eno1,Camta1,Ajap1,Gnb1,Acap3,Adam22,Pclo,Fam185a,Kmt2e,Srpk2,Klhl7,Nupl2,Agap3,Abcf2,Chpf2,Smarcd3,Rheb,Prkag2,Actr3b,Dpp6,Lmbr1,Ube3c,Dnajb6,Mapre3,Nrbp1,Fndc4,Gpn1,Ywhah,Maea,Letm1,Gm1673,Htt,Lrpap1,Jakmip1,Crmp1,Rab28,Kcnip4,Anapc4,Stim2,Tbc1d1,Gabra4,Usp46,Chic2,Grsf1,Ankrd17,G3bp2,Sept11,Hnrnpd,Mapk10,Klhl8,Ephx4,Dgkq,Pgam5,Galnt9,Ddx51,Asphd2,Sez6l,Grk3,Svop,Ube3b,1500011B03Rik,2210016L21Rik,Sppl3,Cabp1,Bicdl1,Srrm4,Pebp1,Wsb2,Ksr2,Rnft2,Dtx1,Hectd4,Fam216a,Atp2a2,Rnf34,Bcl7a,Pitpnm2,Ccdc92,Bri3bp,Ran,Crcp,Caln1,Galnt17,Auts2,Castor2,Dnajc30,Mdh2,Srrm3,Ywhag,Actl6b,Map11,Ttyh3,Radil,Tnrc18,Rsph10b,Lmtk2,Trrap,Cpsf4,Atp5j2,Fry,Brca2,Vps50,Casd1,Dync1i1,Asns,Ica1,Ndufa4,Wasl,Arf5,Impdh1,Atp6v1f,Tspan33,Klhdc10,Mtpn,Ndufb2,Tcaf1,Cntnap2,Atp6v0e2,Cycs,Snx10,Ppm1k,Lancl2,Herc3,Ptcd3,St3gal5,Sema4f,Htra2,Wdr54,Dctn1,Fbxo41,Tia1,Gm44214,Aak1,Copg1,Podxl2,Plxna1,Chchd6,Nup210,Chchd4,Chl1,Cntn4,Srgap3,Creld1,Prrt3,Syn2,Rasgef1a,Cacna1c,Fbxl14,Atp6v1e1,Slc2a3,Necap1,Clstn3,Phb2,Grcc10,Atn1,Eno2,Tpi1,Gpr162,Ptms,Mlf2,Cops7a,Pianp,Gapdh,9330102E08Rik,Borcs5,Fam234b,Plekha5,C2cd5,Gm15706,Prpf31,Mboat7,Leng8,Ube2s,Ccdc106,Epn1,Peg3,Zbtb45,Ube2m,Slc8a2,Meis3,Inafm1,Sae1,Ap2s1,Calm3,Pnmal2,Gm42372,Ppp5c,Mypop,Rtn2,Mark4,Tomm40,Zfp428,Irgq,Atp1a3,Gsk3a,Tmem145,Megf8,B9d2,Numbl,Sptbn4,Ttc9b,Map3k10,Eid2,Med29,Lrfn1,Dpf1,Zfp940,Cox6b1,Gramd1a,Uba2,Gpi1,Lrp3,Ccne1,Clec11a,Shank1,Syt3,Nup62,Ptov1,Cpt1c,Slc17a7,Car11,Ldha,Herc2,Gabrb3,Snrpn,Tm2d3,Lysmd4,Mef2a,Sv2b,Ntrk3,Ngrn,Ap3b2,Ramac,Me3,Dlg2,Ndufc2,Pgm2l1,Ppme1,Rab6a,Arhgef17,Arfip2,Tub,Galnt18,Mical2,Btbd10,Psma1,1110004F10Rik,9030407P20Rik,Ndufab1,Dctn5,Prkcb,Coro1a,Ypel3,Aldoa,Ino80e,Asphd1,Cdipt,Fbxl19,Stx1b,Fus,Tacc2,Pstk,Uros,B4galnt4,Cend1,Slc25a22,Dusp8,Shank2,Camsap3,Cers4,Fam155a,Ap3m2,Bag4,Unc5d,Smim18,Micu3,Cnot7,Snx25,Slc25a4,Trappc11,Gpm6a,Psd3,Ints10,Atp6v1b2,Pbx4,Sugp2,Crtc1,Klhl26,Tmem59l,Fkbp8,Ssbp4,Rab3a,Pik3r2,Ccdc124,Abhd8,Ano8,Unc13a,Fcho1,Ap1m1,Eps15l1,Tmem38a,Large1,Tbc1d9,Adgrl1,Cc2d1a,Mast1,Prdx2,Asna1,Dnaja2,Gnao1,Coq9,Polr2c,Katnb1,Cfap20,Csnk2a2,Ndrg4,Got2,Nae1,D230025D16Rik,4931428F04Rik,Atp6v0d1,Ripor1,Carmil2,Prmt7,St3gal2,Ddx19b,Usp10,6430548M08Rik,Mthfsd,Zcchc14,Jph3,Trappc2l,Chmp1a,Cdk10,Tcf25,2810455O05Rik,Acta1,Taf5l,Pgbd5,Ttc13,Tsnax,Tomm20,Ubl5,Pin1,Shfl,Angptl6,Rab3d,Plppr2,Ecsit,Elof1,Vps26b,Ddx25,Pknox2,Tmem136,Thy1,Abcg4,C2cd2l,Scn2b,Timm8b,Arhgap20,Elmod1,Dmxl2,Idh3a,Hmg20a,Scamp5,Cox5a,Mpi,Cyp11a1,Stoml1,Insyn1,Nptn,Parp6,Pkm,Glce,Coro2b,Fem1b,Aagab,Hacd3,Oaz2,Herc1,Vps13c,Polr2m,Pygo1,Myo5a,Gnb5,Lysmd2,Cox7a2,Irak1bp1,Hmgn3,Snap91,Rasgrf1,Paqr9,Trpc1,Armc8,Slc35g2,Mrpl3,Wdr82,Dock3,Nprl2,Ip6k1,Bsn,Nicn1,Dalrd3,P4htm,Celsr3,Tma7,Dhx30,Epm2aip1,Trank1,2900079G21Rik,Gpd1l,Azi2,Exog,Wdr48,Tmem158,Rmnd1,Ipcef1,Lrp11,Pcmt1,Stxbp5,Hivep2,Arfgef3,Map3k5,9330159F19Rik,Ncoa7,Tspyl1,Tspyl4,Hdac2,Grik2,Serinc1,Gcc2,Spock2,Psap,Ppa1,Fam241b,Hk1,Ddx50,Cisd1,Gnaz,Bcr,Mif,Pfkl,Gatd3a,Rrp1,Pdxk,Shc2,Gm47163,Rnf126,Wdr18,Atp5d,Apc2,Pcsk4,Reep6,Uqcr11,Btbd2,Izumo4,Atcay,Zfr2,Pip5k1c,Fzr1,Dohh,Nt5dc3,Arl1,Uhrf1bp1l,Slc25a3,Cdk17,Vezt,Ndufa12,Plxnc1,Ube2n,Slc6a15,Ppfia2,Kcnmb4,Cand1,Msrb3,B4galnt1,Arhgef25,Dtx3,Atp5b,Rnf41,Osbp2,Mtfp1,Nipsnap1,Ap1b1,Urgcp,Camk2b,Zmiz2,Purb,Ppp3r1,Spred2,Actr2,Rab1a,Mdh1,Bod1,Rars,Gabrg2,Gabra1,Rnf145,Clint1,Cyfip2,Mapk9,Hnrnph1,Rmnd5b,Ube2b,Vdac1,Uqcrq,Zfp672,Rnf187,Arf1,Snap47,4933439C10Rik,Rai1,A530017D24Rik,Cenpv,Ubb,Arhgap44,Map2k4,Myh10,Ndel1,Vamp2,Rnf227,Senp3,Nlgn2,Eif5a,Dlg4,Slc25a11,Camta2,Camkk1,Rap1gap2,Rtn4rl1,Prpf8,Pitpna,Sez6,Phf12,Flot2,Cdk5r1,Ap2b1,Rasl10b,Rps6kb1,Cltc,Trim37,Tspoap1,Akap1,Dgke,Cox11,Nme1,Atp5g1,Pcgf2,Lasp1,B230217C12Rik,Msl1,Rapgefl1,Krt222,Kat2a,Atp6v0a1,Cntnap1,Coa3,Becn1,Atxn7l3,Rundc3a,Ccdc43,Nmt1,Fmnl1,Nsf,Dcaf7,Ddx42,Nol11,Psmd12,Jpt1,Grb2,Fbf1,Acox1,Rnf157,Ube2o,Cygb,Pgs1,Rbfox3,Gaa,Rptor,Baiap2,Actg1,Mrpl12,Rac3,Gps1,Foxk2,Efr3b,Dnajc27,Wdr35,Vsnl1,Fam49a,Rock2,Kidins220,Eipr1,Myt1l,Gpr22,Ahr,Tspan13,Bzw2,Ankmy2,Nrcam,Akap6,Ralgapa1,Sec23a,Trappc6b,Fbxo33,Fkbp3,Klhdc2,Cdkl1,Atl1,Trim9,Actr10,Gpr135,Rtn1,Rab15,Atp6v1d,Dcaf5,Ccdc177,Srsf5,Cox16,Arel1,Ylpm1,Irf2bpl,Tmem63c,Nrxn3,Calm1,Ttc7b,Gpr68,Cpsf2,Unc79,Ddx24,Ppp4r4,Evl,Wars,Meg3,Rian,Mirg,Cinp,Klc1,Cep170b,Pfkp,Larp4b,Zmynd11,Ryr2,Tbce,Vps41,Amph,Epdr1,Zscan26,AK157302,Zfp322a,Wrnip1,Nrn1,Smim13,Gmpr,Cap2,Fam8a1,Wnk2,Spin1,Sfxn1,Cplx2,Gprin1,Sncb,Prelid1,Grk6,Pdlim7,Klhl3,Habp4,Uqcrb,Ube2ql1,Med10,Ice1,Mctp1,Nr2f1,Ssbp2,Scamp1,Fam169a,Mrps27,Map1b,Srek1ip1,Ipo11,Kif2a,Rab3c,Ndufs4,Pdhb,Cadps,Slc4a7,Nkiras1,Ube2e1,Ppp3cb,Zswim8,Camk2g,Kcnma1,Ppif,Arhgef3,Sfmbt1,Nisch,Bap1,Mapk8,Gm49032,Grid1,Ero1l,Apex1,Slc7a8,Pck2,Nedd8,Sdr39u1,Pspc1,Mrpl57,Mir124a-1hg,Fzd3,Rhobtb2,Sucla2,Zc3h13,Tsc22d1,Serp2,Akap11,Wbp4,Mycbp2,Slitrk1,Nalcn,Fgf14,Oxct1,Cplane1,Sub1,Zfr,6030458C11Rik,Trio,Ctnnd2,March6,Ywhaz,Azin1,Atp6v1c1,Oxr1,Emc2,Sybu,Fam49b,Efr3a,Fam135b,Peg13,Slc45a4,Ptp4a3,Rhpn1,Grina,Cyc1,Kifc2,Rbfox2,Kctd17,Gga1,Pdxp,Cby1,Josd1,Dnal4,Syngr1,Tef,Sept3,Sult4a1,Rtl6,Atxn10,Dennd6b,Mapk8ip2,Shank3,Cpne8,Slc2a13,Nell2,Cacnb3,Mcrs1,Slc4a8,Scn8a,Acvr1b,Spryd3,Map3k12,Naa60,Cluap1,Crebbp,Pam16,Ubald1,Mgrn1,Rogdi,Glyr1,Usp7,Bmerb1,Fopnl,Dnm1l,Mapk1,Pi4ka,Smpd4,Klhl22,Dgcr6,Rtn4r,Zdhhc8,Sept5,2510002D24Rik,Abcc5,Ap2m1,Camk2n2,Eif4g1,Polr2h,Chrd,Senp2,Eif4a2,Fgf12,Hes1,Ppp1r2,0610012G03Rik,Cep19,Kpna1,Ndufb4,Gsk3b,Atp6v1a,Tagln3,Dzip3,Ift57,Tbc1d23,Cxadr,Mrpl39,Cct8,Tiam1,Cfap298,Synj1,Cbr1,Ttc3,Ets2,Gtf2h5,Mrpl18,Tcp1,Ppp2r1a,Zfp13,Flywch1,Srrm2,Atp6v0c,Tbc1d24,Rnps1,Caskin1,Syngr3,Mapk8ip3,Haghl,Fbxl16,Wdr24,Stub1,Rhbdl1,Rab11fip3,Ergic1,Uqcc2,Pacsin1,Zfp523,Mapk14,Cmtr1,Akap8l,Prrt1,Ehmt2,Atp6v1g2,Flot1,Prr3,Gnl1,Gabbr1,Klhdc3,Fsd1,Sema6b,A230051N06Rik,Fem1a,Ptprs,Ndufa11,Slc25a23,Pja2,Vapa,Ndufv2,Rab12,Dlgap1,Myl12b,Lpin2,Clip4,Gemin6,Map4k3,Eml4,Prkce,Socs5,Calm2,Nrxn1,Cul2,Wac,Ccny,Usp14,B4galt6,Nol4,Elp2,Tpgs2,Rit2,Syt4,Slc25a46,Matr3,Pfdn1,Diaph1,Rell2,Rnf14,Ndfip1,Tcerg1,AC156546.1,Jakmip2,Eif1a,Ap3s1,Napg,Txnl1,Wdr7,St8sia3,Nars,Nedd4l,Afg3l2,Spire1,Seh1l,Atp5a1,Gm16286,Mrpl21,Pitpnm1,Ankrd13d,Grk2,Lrfn4,Peli3,Mrpl11,B4gat1,Klc2,Ccdc85b,Snx32,Mrpl49,Znhit2,Nrxn2,Prdx5,Stip1,Otub1,Gng3,B3gat3,Dagla,Syt7,Tmem132a,Mrpl16,Smarca2,Plpp6,Pten,Pgam1,Avpi1,Cnnm1,Got1,Erlin1,Slf2,Sfxn3,Btrc,Oga,Cnnm2,Atp5md,Neurl1a,Trub1,Hspa12a,Rab11fip2,Nudt11,Syp,Pim2,Rpgr,Tspan7,Atp6ap2,Med14,Araf,Syn1,Elk1,Mcts1,Gria3,Ocrl,Hprt,Slc9a6,Slitrk4,Cd99l2,Pdzd4,Tab3,Apoo,Maged1,Gspt2,Arhgef9,Ophn1,Pja1,Dlg3,Nlgn3,Ogt,Nap1l2,Chic1,Ftx,Atrx,Cox7b,Pgk1,Armcx1,Armcx3,Tceal6,Armcx5,Gprasp1,Bex2,Bex4,Tceal5,Bex1,Bex3,Tceal3,Morf4l2,Zcchc18,Prps1,Tro,Gnl3l,Huwe1,Iqsec2,Kantr,Tspyl2,Ubqln2,Sms,Cnksr2,Pdha1,Reps2,Rbbp7,Gm47283,AC149090.1</t>
        </is>
      </c>
      <c r="M24" t="inlineStr">
        <is>
          <t>[(0, 15), (0, 23), (0, 36), (0, 42), (0, 45), (0, 49), (0, 54), (0, 58), (0, 65), (0, 69), (0, 70), (0, 71), (0, 72), (0, 73), (0, 74), (19, 15), (19, 23), (19, 36), (19, 42), (19, 45), (19, 49), (19, 54), (19, 58), (19, 65), (19, 69), (19, 71), (19, 72), (19, 73), (19, 74), (30, 1), (30, 15), (30, 23), (30, 24), (30, 36), (30, 41), (30, 42), (30, 45), (30, 49), (30, 54), (30, 58), (30, 65), (30, 68), (30, 69), (30, 70), (30, 71), (30, 72), (30, 73), (30, 74), (55, 15), (55, 23), (55, 36), (55, 42), (55, 45), (55, 49), (55, 54), (55, 58), (55, 65), (55, 69), (55, 71), (55, 72), (55, 73), (55, 74), (60, 1), (60, 15), (60, 23), (60, 24), (60, 26), (60, 36), (60, 41), (60, 42), (60, 45), (60, 49), (60, 54), (60, 58), (60, 65), (60, 68), (60, 69), (60, 70), (60, 71), (60, 72), (60, 73), (60, 74)]</t>
        </is>
      </c>
      <c r="N24" t="n">
        <v>870</v>
      </c>
      <c r="O24" t="n">
        <v>0.5</v>
      </c>
      <c r="P24" t="n">
        <v>0.95</v>
      </c>
      <c r="Q24" t="n">
        <v>3</v>
      </c>
      <c r="R24" t="n">
        <v>10000</v>
      </c>
      <c r="S24" t="inlineStr">
        <is>
          <t>17/12/2022, 22:19:35</t>
        </is>
      </c>
      <c r="T24" s="3">
        <f>hyperlink("https://spiral.technion.ac.il/results/MTAwMDAwMg==/23/GOResultsPROCESS","link")</f>
        <v/>
      </c>
      <c r="U24" t="inlineStr">
        <is>
          <t>['GO:0051179:localization (qval5.13E-17)', 'GO:0051649:establishment of localization in cell (qval6.93E-15)', 'GO:0051641:cellular localization (qval5.25E-15)', 'GO:0006810:transport (qval4.69E-14)', 'GO:0051234:establishment of localization (qval1.57E-13)', 'GO:0099003:vesicle-mediated transport in synapse (qval2.2E-13)', 'GO:0098693:regulation of synaptic vesicle cycle (qval1.07E-12)', 'GO:0046907:intracellular transport (qval7.33E-11)', 'GO:0051049:regulation of transport (qval9.27E-11)', 'GO:0060341:regulation of cellular localization (qval4.43E-10)', 'GO:0016192:vesicle-mediated transport (qval2.31E-9)', 'GO:0008104:protein localization (qval3.6E-9)', 'GO:0033036:macromolecule localization (qval1.06E-8)', 'GO:0048812:neuron projection morphogenesis (qval1.66E-8)', 'GO:0009127:purine nucleoside monophosphate biosynthetic process (qval1.61E-8)', 'GO:0009168:purine ribonucleoside monophosphate biosynthetic process (qval1.51E-8)', 'GO:0009206:purine ribonucleoside triphosphate biosynthetic process (qval1.5E-8)', 'GO:1902600:proton transmembrane transport (qval1.94E-8)', 'GO:0009145:purine nucleoside triphosphate biosynthetic process (qval1.9E-8)', 'GO:0050804:modulation of chemical synaptic transmission (qval1.85E-8)', 'GO:0006091:generation of precursor metabolites and energy (qval1.77E-8)', 'GO:0032990:cell part morphogenesis (qval1.79E-8)', 'GO:0099177:regulation of trans-synaptic signaling (qval1.78E-8)', 'GO:0009205:purine ribonucleoside triphosphate metabolic process (qval1.78E-8)', 'GO:0048858:cell projection morphogenesis (qval1.75E-8)', 'GO:0050808:synapse organization (qval2.16E-8)', 'GO:0120039:plasma membrane bounded cell projection morphogenesis (qval2.12E-8)', 'GO:0060627:regulation of vesicle-mediated transport (qval2.39E-8)', 'GO:0009201:ribonucleoside triphosphate biosynthetic process (qval2.43E-8)', 'GO:0009156:ribonucleoside monophosphate biosynthetic process (qval2.74E-8)', 'GO:0009199:ribonucleoside triphosphate metabolic process (qval2.76E-8)', 'GO:0016043:cellular component organization (qval3.73E-8)', 'GO:0009144:purine nucleoside triphosphate metabolic process (qval5.06E-8)', 'GO:0051128:regulation of cellular component organization (qval4.99E-8)', 'GO:1903421:regulation of synaptic vesicle recycling (qval5E-8)', 'GO:0032879:regulation of localization (qval5.38E-8)', 'GO:0006754:ATP biosynthetic process (qval6.33E-8)', 'GO:0009124:nucleoside monophosphate biosynthetic process (qval6.8E-8)', 'GO:0071840:cellular component organization or biogenesis (qval7.94E-8)', 'GO:0009126:purine nucleoside monophosphate metabolic process (qval7.97E-8)', 'GO:0009167:purine ribonucleoside monophosphate metabolic process (qval7.77E-8)', 'GO:0046034:ATP metabolic process (qval9.33E-8)', 'GO:0009987:cellular process (qval9.42E-8)', 'GO:0042391:regulation of membrane potential (qval1.12E-7)', 'GO:0098916:anterograde trans-synaptic signaling (qval1.3E-7)', 'GO:0007268:chemical synaptic transmission (qval1.27E-7)', 'GO:0030030:cell projection organization (qval1.36E-7)', 'GO:0140238:presynaptic endocytosis (qval1.36E-7)', 'GO:0048488:synaptic vesicle endocytosis (qval1.33E-7)', 'GO:0051648:vesicle localization (qval1.46E-7)', 'GO:0099537:trans-synaptic signaling (qval1.87E-7)', 'GO:0051640:organelle localization (qval2E-7)', 'GO:0006996:organelle organization (qval3E-7)', 'GO:0065008:regulation of biological quality (qval3.15E-7)', 'GO:0097479:synaptic vesicle localization (qval3.19E-7)', 'GO:0009142:nucleoside triphosphate biosynthetic process (qval3.3E-7)', 'GO:0006090:pyruvate metabolic process (qval3.25E-7)', 'GO:0099536:synaptic signaling (qval3.33E-7)', 'GO:0009152:purine ribonucleotide biosynthetic process (qval4.07E-7)', 'GO:0009141:nucleoside triphosphate metabolic process (qval5.76E-7)', 'GO:0009161:ribonucleoside monophosphate metabolic process (qval5.66E-7)', 'GO:2000463:positive regulation of excitatory postsynaptic potential (qval7.8E-7)', 'GO:0009123:nucleoside monophosphate metabolic process (qval1.62E-6)', 'GO:0009260:ribonucleotide biosynthetic process (qval2.01E-6)', 'GO:0051650:establishment of vesicle localization (qval2.18E-6)', 'GO:0006164:purine nucleotide biosynthetic process (qval2.33E-6)', 'GO:0072524:pyridine-containing compound metabolic process (qval2.44E-6)', 'GO:0017158:regulation of calcium ion-dependent exocytosis (qval3.69E-6)', 'GO:0010975:regulation of neuron projection development (qval4.1E-6)', 'GO:0099643:signal release from synapse (qval4.47E-6)', 'GO:0030705:cytoskeleton-dependent intracellular transport (qval4.52E-6)', 'GO:1900242:regulation of synaptic vesicle endocytosis (qval4.62E-6)', 'GO:0046390:ribose phosphate biosynthetic process (qval4.95E-6)', 'GO:0010970:transport along microtubule (qval5.26E-6)', 'GO:0072522:purine-containing compound biosynthetic process (qval5.69E-6)', 'GO:0050806:positive regulation of synaptic transmission (qval5.94E-6)', 'GO:0099111:microtubule-based transport (qval5.99E-6)', 'GO:0035176:social behavior (qval6.23E-6)', 'GO:0051703:intraspecies interaction between organisms (qval6.15E-6)', 'GO:0017156:calcium ion regulated exocytosis (qval6.07E-6)', 'GO:0050885:neuromuscular process controlling balance (qval6.7E-6)', 'GO:0061024:membrane organization (qval7.33E-6)', 'GO:0034613:cellular protein localization (qval9.1E-6)', 'GO:0007416:synapse assembly (qval9E-6)', 'GO:0031175:neuron projection development (qval1.1E-5)', 'GO:0098815:modulation of excitatory postsynaptic potential (qval1.09E-5)', 'GO:0045664:regulation of neuron differentiation (qval1.09E-5)', 'GO:0099072:regulation of postsynaptic membrane neurotransmitter receptor levels (qval1.13E-5)', 'GO:0034762:regulation of transmembrane transport (qval1.27E-5)', 'GO:0050773:regulation of dendrite development (qval1.36E-5)', 'GO:0070727:cellular macromolecule localization (qval1.39E-5)', 'GO:0031344:regulation of cell projection organization (qval1.51E-5)', 'GO:0120035:regulation of plasma membrane bounded cell projection organization (qval1.6E-5)', 'GO:0006839:mitochondrial transport (qval1.94E-5)', 'GO:0023052:signaling (qval1.95E-5)', 'GO:0051656:establishment of organelle localization (qval1.99E-5)', 'GO:0044267:cellular protein metabolic process (qval1.97E-5)', 'GO:0007399:nervous system development (qval1.97E-5)', 'GO:0030534:adult behavior (qval2.13E-5)', 'GO:0010807:regulation of synaptic vesicle priming (qval2.24E-5)', 'GO:0035418:protein localization to synapse (qval2.32E-5)', 'GO:0071625:vocalization behavior (qval2.32E-5)', 'GO:0046496:nicotinamide nucleotide metabolic process (qval2.65E-5)', 'GO:0048168:regulation of neuronal synaptic plasticity (qval2.96E-5)', 'GO:0048489:synaptic vesicle transport (qval2.93E-5)', 'GO:0097480:establishment of synaptic vesicle localization (qval2.91E-5)', 'GO:0007269:neurotransmitter secretion (qval2.99E-5)', 'GO:0045055:regulated exocytosis (qval3.65E-5)', 'GO:0019362:pyridine nucleotide metabolic process (qval3.71E-5)', 'GO:0098660:inorganic ion transmembrane transport (qval3.87E-5)', 'GO:0048167:regulation of synaptic plasticity (qval3.92E-5)', 'GO:0048172:regulation of short-term neuronal synaptic plasticity (qval4.16E-5)', 'GO:0015031:protein transport (qval4.37E-5)', 'GO:0006734:NADH metabolic process (qval4.59E-5)', 'GO:1990542:mitochondrial transmembrane transport (qval4.67E-5)', 'GO:0045184:establishment of protein localization (qval4.82E-5)', 'GO:0017157:regulation of exocytosis (qval5.39E-5)', 'GO:0051130:positive regulation of cellular component organization (qval6.04E-5)', 'GO:0070647:protein modification by small protein conjugation or removal (qval6.2E-5)', 'GO:1990778:protein localization to cell periphery (qval6.26E-5)', 'GO:0006096:glycolytic process (qval6.27E-5)', 'GO:0006886:intracellular protein transport (qval6.54E-5)', 'GO:0016310:phosphorylation (qval7.29E-5)', 'GO:0098657:import into cell (qval7.55E-5)', 'GO:0009165:nucleotide biosynthetic process (qval7.5E-5)', 'GO:0006887:exocytosis (qval7.81E-5)', 'GO:0006757:ATP generation from ADP (qval8.55E-5)', 'GO:0032880:regulation of protein localization (qval9.18E-5)', 'GO:0015833:peptide transport (qval9.59E-5)', 'GO:0006897:endocytosis (qval9.66E-5)', 'GO:0051705:multi-organism behavior (qval1.07E-4)', 'GO:0034765:regulation of ion transmembrane transport (qval1.11E-4)', 'GO:0030100:regulation of endocytosis (qval1.15E-4)']</t>
        </is>
      </c>
      <c r="V24" s="3">
        <f>hyperlink("https://spiral.technion.ac.il/results/MTAwMDAwMg==/23/GOResultsFUNCTION","link")</f>
        <v/>
      </c>
      <c r="W24" t="inlineStr">
        <is>
          <t>['GO:0005515:protein binding (qval8.98E-9)', 'GO:0044769:ATPase activity, coupled to transmembrane movement of ions, rotational mechanism (qval4.99E-9)', 'GO:0019899:enzyme binding (qval9.75E-8)', 'GO:0015078:proton transmembrane transporter activity (qval7.94E-8)', 'GO:0008092:cytoskeletal protein binding (qval1.44E-7)', 'GO:0019900:kinase binding (qval3.81E-7)', 'GO:0022853:active ion transmembrane transporter activity (qval5.45E-7)', 'GO:0042625:ATPase coupled ion transmembrane transporter activity (qval4.77E-7)', 'GO:0019829:cation-transporting ATPase activity (qval4.24E-7)', 'GO:0046961:proton-transporting ATPase activity, rotational mechanism (qval6.69E-7)', 'GO:0019901:protein kinase binding (qval1.37E-6)', 'GO:0035254:glutamate receptor binding (qval3.26E-6)', 'GO:0015077:monovalent inorganic cation transmembrane transporter activity (qval3.07E-6)', 'GO:0036442:proton-exporting ATPase activity (qval2.95E-6)', 'GO:0019904:protein domain specific binding (qval5.26E-6)', 'GO:0017075:syntaxin-1 binding (qval5.49E-6)', 'GO:0035639:purine ribonucleoside triphosphate binding (qval3.39E-5)', 'GO:0000149:SNARE binding (qval3.6E-5)', 'GO:0005488:binding (qval3.55E-5)', 'GO:0022890:inorganic cation transmembrane transporter activity (qval3.72E-5)', 'GO:0035255:ionotropic glutamate receptor binding (qval7.33E-5)', 'GO:0015318:inorganic molecular entity transmembrane transporter activity (qval1.17E-4)', 'GO:0032555:purine ribonucleotide binding (qval1.34E-4)', 'GO:0008324:cation transmembrane transporter activity (qval1.33E-4)', 'GO:0017076:purine nucleotide binding (qval1.32E-4)', 'GO:0098918:structural constituent of synapse (qval1.46E-4)']</t>
        </is>
      </c>
      <c r="X24" s="3">
        <f>hyperlink("https://spiral.technion.ac.il/results/MTAwMDAwMg==/23/GOResultsCOMPONENT","link")</f>
        <v/>
      </c>
      <c r="Y24" t="inlineStr">
        <is>
          <t>['GO:0044456:synapse part (qval3.65E-41)', 'GO:0097458:neuron part (qval3.6E-40)', 'GO:0045202:synapse (qval1.14E-30)', 'GO:0098978:glutamatergic synapse (qval8.72E-24)', 'GO:0044444:cytoplasmic part (qval9.2E-24)', 'GO:0043209:myelin sheath (qval2.26E-22)', 'GO:0044424:intracellular part (qval2.83E-20)', 'GO:0043005:neuron projection (qval3.74E-20)', 'GO:0120038:plasma membrane bounded cell projection part (qval6.82E-18)', 'GO:0044463:cell projection part (qval6.14E-18)', 'GO:0043226:organelle (qval9.21E-18)', 'GO:0044464:cell part (qval1.23E-17)', 'GO:0098796:membrane protein complex (qval1.81E-16)', 'GO:0042995:cell projection (qval1.88E-16)', 'GO:0044455:mitochondrial membrane part (qval3.91E-16)', 'GO:0031090:organelle membrane (qval5.65E-16)', 'GO:0033267:axon part (qval2.88E-15)', 'GO:0120025:plasma membrane bounded cell projection (qval4.13E-15)', 'GO:0044422:organelle part (qval5.07E-15)', 'GO:0043229:intracellular organelle (qval1.71E-14)', 'GO:0005737:cytoplasm (qval2.11E-14)', 'GO:0099572:postsynaptic specialization (qval7.72E-14)', 'GO:0044297:cell body (qval9.98E-14)', 'GO:0098793:presynapse (qval1.11E-13)', 'GO:0016020:membrane (qval2.41E-13)', 'GO:0044429:mitochondrial part (qval2.7E-13)', 'GO:0070382:exocytic vesicle (qval3.77E-13)', 'GO:0008021:synaptic vesicle (qval3.9E-13)', 'GO:0043227:membrane-bounded organelle (qval4.73E-13)', 'GO:0014069:postsynaptic density (qval8.73E-13)', 'GO:0097060:synaptic membrane (qval9.92E-13)', 'GO:0044446:intracellular organelle part (qval1.12E-12)', 'GO:0031966:mitochondrial membrane (qval1.36E-12)', 'GO:0098798:mitochondrial protein complex (qval1.11E-11)', 'GO:0099501:exocytic vesicle membrane (qval1.24E-11)', 'GO:0030672:synaptic vesicle membrane (qval1.21E-11)', 'GO:0005739:mitochondrion (qval1.24E-11)', 'GO:0098800:inner mitochondrial membrane protein complex (qval1.63E-11)', 'GO:0030133:transport vesicle (qval1.87E-11)', 'GO:0043025:neuronal cell body (qval3.02E-11)', 'GO:0030658:transport vesicle membrane (qval1.65E-10)', 'GO:0005829:cytosol (qval1.32E-9)', 'GO:0032991:protein-containing complex (qval3.79E-9)', 'GO:0031410:cytoplasmic vesicle (qval6.22E-9)', 'GO:0030425:dendrite (qval6.19E-9)', 'GO:0005743:mitochondrial inner membrane (qval6.79E-9)', 'GO:0097708:intracellular vesicle (qval7.96E-9)', 'GO:0030054:cell junction (qval1.05E-8)', 'GO:0031982:vesicle (qval1.3E-8)', 'GO:0043231:intracellular membrane-bounded organelle (qval2.26E-8)', 'GO:0070469:respiratory chain (qval2.42E-8)', 'GO:1902495:transmembrane transporter complex (qval2.61E-8)', 'GO:0098803:respiratory chain complex (qval2.65E-8)', 'GO:1990351:transporter complex (qval4.68E-8)', 'GO:0019866:organelle inner membrane (qval5.48E-8)', 'GO:0016469:proton-transporting two-sector ATPase complex (qval8.56E-8)', 'GO:0048786:presynaptic active zone (qval1.72E-7)', 'GO:0030427:site of polarized growth (qval2.01E-7)', 'GO:0030426:growth cone (qval2.56E-7)', 'GO:0034703:cation channel complex (qval2.72E-7)', 'GO:0034702:ion channel complex (qval2.87E-7)', 'GO:0098590:plasma membrane region (qval3.53E-7)', 'GO:0033178:proton-transporting two-sector ATPase complex, catalytic domain (qval4.02E-7)', 'GO:0099503:secretory vesicle (qval4.18E-7)', 'GO:0098794:postsynapse (qval4.41E-7)', 'GO:0015630:microtubule cytoskeleton (qval5.5E-7)', 'GO:0044306:neuron projection terminus (qval5.47E-7)', 'GO:0097470:ribbon synapse (qval6.17E-7)', 'GO:0099240:intrinsic component of synaptic membrane (qval1.41E-6)', 'GO:0030964:NADH dehydrogenase complex (qval1.83E-6)', 'GO:0045271:respiratory chain complex I (qval1.8E-6)', 'GO:0005747:mitochondrial respiratory chain complex I (qval1.78E-6)', 'GO:0044433:cytoplasmic vesicle part (qval1.95E-6)', 'GO:1990204:oxidoreductase complex (qval3.5E-6)', 'GO:0098982:GABA-ergic synapse (qval3.76E-6)', 'GO:0060076:excitatory synapse (qval4.4E-6)', 'GO:0031300:intrinsic component of organelle membrane (qval4.53E-6)', 'GO:0005856:cytoskeleton (qval6.62E-6)', 'GO:0099699:integral component of synaptic membrane (qval7.23E-6)', 'GO:0044425:membrane part (qval8.47E-6)', 'GO:0098588:bounding membrane of organelle (qval1.03E-5)', 'GO:0098685:Schaffer collateral - CA1 synapse (qval2.26E-5)']</t>
        </is>
      </c>
    </row>
    <row r="25">
      <c r="A25" s="1" t="n">
        <v>24</v>
      </c>
      <c r="B25" t="n">
        <v>20948</v>
      </c>
      <c r="C25" t="n">
        <v>3212</v>
      </c>
      <c r="D25" t="n">
        <v>76</v>
      </c>
      <c r="E25" t="n">
        <v>248</v>
      </c>
      <c r="F25" t="n">
        <v>2411</v>
      </c>
      <c r="G25" t="n">
        <v>53</v>
      </c>
      <c r="H25" t="n">
        <v>5700</v>
      </c>
      <c r="I25" t="n">
        <v>95</v>
      </c>
      <c r="J25" s="2" t="n">
        <v>-751.070182392878</v>
      </c>
      <c r="K25" t="n">
        <v>0.5113666442733102</v>
      </c>
      <c r="L25" t="inlineStr">
        <is>
          <t>Atp6v1h,Gdap1,Actr1b,Fam126b,Ndufs1,Unc80,Tuba4a,Mff,Ndufa10,Kifap3,Atp1b1,Uhmk1,Rnf208,Grin1,Dnm1,Stxbp1,Ndufa8,Slc25a12,Atp5g3,Tmx2,1110051M20Rik,Scg5,Disp2,Ckmt1,Idh3b,Snap25,Dzank1,Naa20,Napb,Map1lc3a,Gdap1l1,Slc12a5,Ube2v1,Gnas,Eef1a2,Stmn3,Dnajc5,Stmn2,Ndufb5,Ndufc1,Rusc1,Mllt11,Atp5f1,Rtca,Miga1,Fam110b,Dnaja1,Trim32,Elavl4,Fabp3,Atpif1,Trnp1,Sdhb,Atp13a2,Clstn1,Slc45a1,Camta1,Srpk2,Dpp6,Dnajb6,Maea,Gm1673,Dcun1d4,G3bp2,Mapk10,Atp5k,Cabp1,Fam216a,Rhof,Bri3bp,Ran,Castor2,Mdh2,Ywhag,Atp5j2,Ndufa4,Ndufb2,Nap1l5,Dctn1,Copg1,Atp6v1e1,Necap1,Eno2,Tpi1,Gapdh,Gabarapl1,Cmas,Peg3,Ube2m,Atp1a3,Gsk3a,Eid2,Cox6b1,Syt3,Snrpn,Ndufab1,Stx1b,Cend1,Fam155a,Slc25a4,Atp6v1b2,Tmem59l,Rab3a,Prkaca,Ndrg4,Got2,Atp6v0d1,Tcf25,Tubb3,Ddx25,Thy1,Atp5l,Timm8b,Elmod1,Idh3a,Cox5a,Mpi,Nptn,Pkm,Oaz2,Polr2m,Myo5a,Snap91,Rasgrf1,Tspyl4,Spock2,Ppa1,Gnaz,Mif,Atp5d,Slc25a3,Ndufa12,Cand1,Ap1b1,Mdh1,Gabrg2,Skp1a,Vdac1,Uqcrq,Rnf187,Snap47,Arhgap44,Map2k4,Myh10,Rnf227,Pitpna,Trim37,Nme1,Atp5g1,Cntnap1,Atxn7l3,Nsf,Rnf157,Cygb,Vsnl1,Fkbp3,Atp6v1d,Ndufb1-ps,Chga,Evl,Klc1,Pfkp,Nrn1,Spin1,Sncb,Habp4,Uqcrb,Ube2ql1,Scamp1,Map1b,Ndufs4,Cadps,Nkiras1,Ppp3cb,Camk2g,Ghitm,Nedd8,Sdr39u1,Sucla2,Cox6c,Atp6v1c1,Peg13,Slc45a4,Grina,Cyc1,Syngr1,Aco2,Sult4a1,Mapk8ip2,Faim2,Scn8a,Snn,Bmerb1,Tango2,Camk2n2,Eif4a2,Fgf12,Ndufb4,Gsk3b,Tagln3,Atp5j,Sod1,Ttc3,Ppp2r1a,Flywch1,Atp6v0c,Haghl,Uqcc2,Pacsin1,Atp6v1g2,Ndufa11,Pja2,Ndufv2,Myl12b,Clip4,Usp14,Rit2,Rell2,Rnf14,Ndfip1,Napg,Atp5a1,Gm16286,Ankrd13d,Klc2,Stip1,Otub1,Gng3,B3gat3,Pgam1,Got1,Atp5md,Syp,Atp6ap2,Syn1,Mcts1,Hprt,Cox7b,Pgk1,Armcx1,Armcx3,Tceal6,Gprasp1,Bex3,Tceal3,Sms,Map7d2,Pdha1</t>
        </is>
      </c>
      <c r="M25" t="inlineStr">
        <is>
          <t>[(0, 1), (0, 32), (0, 38), (0, 42), (0, 45), (0, 62), (0, 65), (0, 71), (0, 72), (5, 32), (5, 38), (5, 72), (8, 32), (8, 38), (9, 32), (9, 38), (10, 32), (10, 38), (14, 32), (14, 38), (16, 32), (16, 38), (17, 32), (17, 38), (19, 32), (19, 38), (19, 45), (19, 65), (19, 71), (19, 72), (20, 38), (28, 32), (28, 38), (30, 1), (30, 6), (30, 11), (30, 12), (30, 13), (30, 15), (30, 21), (30, 23), (30, 24), (30, 26), (30, 32), (30, 34), (30, 36), (30, 38), (30, 41), (30, 42), (30, 45), (30, 49), (30, 50), (30, 52), (30, 54), (30, 58), (30, 61), (30, 62), (30, 65), (30, 66), (30, 68), (30, 69), (30, 70), (30, 71), (30, 72), (30, 73), (30, 74), (31, 32), (31, 38), (37, 32), (37, 38), (47, 32), (47, 38), (53, 32), (53, 38), (55, 32), (55, 38), (60, 1), (60, 11), (60, 12), (60, 32), (60, 38), (60, 42), (60, 45), (60, 58), (60, 62), (60, 65), (60, 71), (60, 72), (63, 32), (63, 38), (75, 32), (75, 38), (75, 45), (75, 65), (75, 72)]</t>
        </is>
      </c>
      <c r="N25" t="n">
        <v>344</v>
      </c>
      <c r="O25" t="n">
        <v>1</v>
      </c>
      <c r="P25" t="n">
        <v>0.95</v>
      </c>
      <c r="Q25" t="n">
        <v>3</v>
      </c>
      <c r="R25" t="n">
        <v>10000</v>
      </c>
      <c r="S25" t="inlineStr">
        <is>
          <t>17/12/2022, 22:20:09</t>
        </is>
      </c>
      <c r="T25" s="3">
        <f>hyperlink("https://spiral.technion.ac.il/results/MTAwMDAwMg==/24/GOResultsPROCESS","link")</f>
        <v/>
      </c>
      <c r="U25" t="inlineStr">
        <is>
          <t>['GO:0006091:generation of precursor metabolites and energy (qval4.79E-16)', 'GO:0009205:purine ribonucleoside triphosphate metabolic process (qval9.36E-14)', 'GO:0009206:purine ribonucleoside triphosphate biosynthetic process (qval7.37E-14)', 'GO:0009145:purine nucleoside triphosphate biosynthetic process (qval7.16E-14)', 'GO:0009199:ribonucleoside triphosphate metabolic process (qval6.2E-14)', 'GO:0006754:ATP biosynthetic process (qval6.08E-14)', 'GO:0009201:ribonucleoside triphosphate biosynthetic process (qval6.77E-14)', 'GO:0009144:purine nucleoside triphosphate metabolic process (qval6.34E-14)', 'GO:0046034:ATP metabolic process (qval8.89E-14)', 'GO:0009127:purine nucleoside monophosphate biosynthetic process (qval3.07E-13)', 'GO:0009168:purine ribonucleoside monophosphate biosynthetic process (qval2.79E-13)', 'GO:0009141:nucleoside triphosphate metabolic process (qval4.14E-13)', 'GO:0009142:nucleoside triphosphate biosynthetic process (qval4.52E-13)', 'GO:0009156:ribonucleoside monophosphate biosynthetic process (qval5.18E-13)', 'GO:0009126:purine nucleoside monophosphate metabolic process (qval7.63E-13)', 'GO:0009167:purine ribonucleoside monophosphate metabolic process (qval7.15E-13)', 'GO:0009124:nucleoside monophosphate biosynthetic process (qval9.65E-13)', 'GO:0017144:drug metabolic process (qval3.31E-12)', 'GO:1902600:proton transmembrane transport (qval3.19E-12)', 'GO:0009161:ribonucleoside monophosphate metabolic process (qval3.15E-12)', 'GO:0009123:nucleoside monophosphate metabolic process (qval6.66E-12)', 'GO:0009152:purine ribonucleotide biosynthetic process (qval1.04E-11)', 'GO:0009260:ribonucleotide biosynthetic process (qval3.28E-11)', 'GO:0006164:purine nucleotide biosynthetic process (qval3.58E-11)', 'GO:0046390:ribose phosphate biosynthetic process (qval6.4E-11)', 'GO:0072522:purine-containing compound biosynthetic process (qval6.95E-11)', 'GO:0009150:purine ribonucleotide metabolic process (qval1.09E-10)', 'GO:0015985:energy coupled proton transport, down electrochemical gradient (qval2.52E-10)', 'GO:0015986:ATP synthesis coupled proton transport (qval2.43E-10)', 'GO:0009117:nucleotide metabolic process (qval2.59E-10)', 'GO:0006163:purine nucleotide metabolic process (qval2.69E-10)', 'GO:0006753:nucleoside phosphate metabolic process (qval3.53E-10)', 'GO:0009259:ribonucleotide metabolic process (qval3.71E-10)', 'GO:0019693:ribose phosphate metabolic process (qval1.09E-9)', 'GO:0055086:nucleobase-containing small molecule metabolic process (qval1.12E-9)', 'GO:0072521:purine-containing compound metabolic process (qval2.56E-9)', 'GO:0009165:nucleotide biosynthetic process (qval2.57E-9)', 'GO:1901293:nucleoside phosphate biosynthetic process (qval3.99E-9)', 'GO:0006810:transport (qval4.5E-9)', 'GO:0051179:localization (qval1.27E-8)', 'GO:0051234:establishment of localization (qval6.08E-8)', 'GO:0006099:tricarboxylic acid cycle (qval5.95E-8)', 'GO:0099003:vesicle-mediated transport in synapse (qval7.45E-8)', 'GO:0006101:citrate metabolic process (qval8.02E-8)', 'GO:0022904:respiratory electron transport chain (qval9.2E-8)', 'GO:0022900:electron transport chain (qval2E-7)', 'GO:0072350:tricarboxylic acid metabolic process (qval2.62E-7)', 'GO:0051649:establishment of localization in cell (qval7.18E-7)', 'GO:1901137:carbohydrate derivative biosynthetic process (qval7.91E-7)', 'GO:0046496:nicotinamide nucleotide metabolic process (qval8.61E-7)', 'GO:0042776:mitochondrial ATP synthesis coupled proton transport (qval1.03E-6)', 'GO:0019362:pyridine nucleotide metabolic process (qval1.05E-6)', 'GO:0072524:pyridine-containing compound metabolic process (qval1.83E-6)', 'GO:0010257:NADH dehydrogenase complex assembly (qval3.36E-6)', 'GO:0032981:mitochondrial respiratory chain complex I assembly (qval3.3E-6)', 'GO:0006733:oxidoreduction coenzyme metabolic process (qval4.98E-6)', 'GO:0051641:cellular localization (qval8.89E-6)', 'GO:0019637:organophosphate metabolic process (qval1.12E-5)', 'GO:0046907:intracellular transport (qval1.2E-5)', 'GO:0006165:nucleoside diphosphate phosphorylation (qval1.37E-5)', 'GO:0051049:regulation of transport (qval1.35E-5)', 'GO:0055114:oxidation-reduction process (qval1.37E-5)', 'GO:0006096:glycolytic process (qval1.55E-5)', 'GO:1901135:carbohydrate derivative metabolic process (qval1.82E-5)', 'GO:0098660:inorganic ion transmembrane transport (qval1.81E-5)', 'GO:0015672:monovalent inorganic cation transport (qval1.81E-5)', 'GO:0006757:ATP generation from ADP (qval1.8E-5)', 'GO:0006119:oxidative phosphorylation (qval1.92E-5)', 'GO:0046939:nucleotide phosphorylation (qval1.96E-5)', 'GO:0042866:pyruvate biosynthetic process (qval2.58E-5)', 'GO:0090407:organophosphate biosynthetic process (qval3.03E-5)', 'GO:0098693:regulation of synaptic vesicle cycle (qval3.37E-5)', 'GO:0098655:cation transmembrane transport (qval3.4E-5)', 'GO:0006090:pyruvate metabolic process (qval3.4E-5)', 'GO:0006887:exocytosis (qval3.59E-5)', 'GO:0098662:inorganic cation transmembrane transport (qval3.68E-5)', 'GO:0046031:ADP metabolic process (qval8.21E-5)', 'GO:0034220:ion transmembrane transport (qval1.31E-4)', 'GO:0045055:regulated exocytosis (qval1.44E-4)', 'GO:0017156:calcium ion regulated exocytosis (qval1.48E-4)', 'GO:0009179:purine ribonucleoside diphosphate metabolic process (qval1.46E-4)', 'GO:0009135:purine nucleoside diphosphate metabolic process (qval1.44E-4)', 'GO:0006793:phosphorus metabolic process (qval1.6E-4)', 'GO:0019359:nicotinamide nucleotide biosynthetic process (qval1.63E-4)', 'GO:0009132:nucleoside diphosphate metabolic process (qval1.65E-4)']</t>
        </is>
      </c>
      <c r="V25" s="3">
        <f>hyperlink("https://spiral.technion.ac.il/results/MTAwMDAwMg==/24/GOResultsFUNCTION","link")</f>
        <v/>
      </c>
      <c r="W25" t="inlineStr">
        <is>
          <t>['GO:0015078:proton transmembrane transporter activity (qval2.28E-16)', 'GO:0044769:ATPase activity, coupled to transmembrane movement of ions, rotational mechanism (qval7.27E-13)', 'GO:0022853:active ion transmembrane transporter activity (qval4.52E-12)', 'GO:0042625:ATPase coupled ion transmembrane transporter activity (qval3.39E-12)', 'GO:0019829:cation-transporting ATPase activity (qval2.71E-12)', 'GO:0015077:monovalent inorganic cation transmembrane transporter activity (qval1.62E-10)', 'GO:0042626:ATPase activity, coupled to transmembrane movement of substances (qval1.14E-8)', 'GO:0043492:ATPase activity, coupled to movement of substances (qval1.52E-8)', 'GO:0015399:primary active transmembrane transporter activity (qval1.78E-8)', 'GO:0015405:P-P-bond-hydrolysis-driven transmembrane transporter activity (qval1.6E-8)', 'GO:0022890:inorganic cation transmembrane transporter activity (qval2.56E-8)', 'GO:0017111:nucleoside-triphosphatase activity (qval3.81E-8)', 'GO:0016462:pyrophosphatase activity (qval4.76E-8)', 'GO:0016817:hydrolase activity, acting on acid anhydrides (qval4.75E-8)', 'GO:0016818:hydrolase activity, acting on acid anhydrides, in phosphorus-containing anhydrides (qval4.43E-8)', 'GO:0008324:cation transmembrane transporter activity (qval1.57E-7)', 'GO:0015318:inorganic molecular entity transmembrane transporter activity (qval1.54E-7)', 'GO:0036442:proton-exporting ATPase activity (qval1.7E-6)', 'GO:0046933:proton-transporting ATP synthase activity, rotational mechanism (qval1.61E-6)', 'GO:0015075:ion transmembrane transporter activity (qval2.62E-6)', 'GO:0046961:proton-transporting ATPase activity, rotational mechanism (qval4.75E-6)', 'GO:0016887:ATPase activity (qval4.84E-6)', 'GO:0003824:catalytic activity (qval1.2E-5)', 'GO:0005215:transporter activity (qval1.61E-5)', 'GO:0022857:transmembrane transporter activity (qval1.75E-5)', 'GO:0042623:ATPase activity, coupled (qval1.79E-5)', 'GO:0009055:electron transfer activity (qval2.03E-5)', 'GO:0022804:active transmembrane transporter activity (qval2.54E-5)', 'GO:0000149:SNARE binding (qval1.4E-4)']</t>
        </is>
      </c>
      <c r="X25" s="3">
        <f>hyperlink("https://spiral.technion.ac.il/results/MTAwMDAwMg==/24/GOResultsCOMPONENT","link")</f>
        <v/>
      </c>
      <c r="Y25" t="inlineStr">
        <is>
          <t>['GO:0043209:myelin sheath (qval2.01E-36)', 'GO:0044455:mitochondrial membrane part (qval5.88E-24)', 'GO:0098800:inner mitochondrial membrane protein complex (qval1.59E-23)', 'GO:0044444:cytoplasmic part (qval1.78E-19)', 'GO:0098803:respiratory chain complex (qval2.34E-19)', 'GO:0031966:mitochondrial membrane (qval6.25E-19)', 'GO:0098796:membrane protein complex (qval5.54E-19)', 'GO:0005743:mitochondrial inner membrane (qval1.44E-17)', 'GO:0098798:mitochondrial protein complex (qval1.34E-16)', 'GO:0005739:mitochondrion (qval1.34E-16)', 'GO:0019866:organelle inner membrane (qval1.26E-16)', 'GO:0044429:mitochondrial part (qval1.45E-16)', 'GO:0070469:respiratory chain (qval2.43E-15)', 'GO:0031090:organelle membrane (qval6.15E-15)', 'GO:0097458:neuron part (qval6.82E-15)', 'GO:0016469:proton-transporting two-sector ATPase complex (qval2.39E-14)', 'GO:1990204:oxidoreductase complex (qval4.36E-14)', 'GO:0030964:NADH dehydrogenase complex (qval4.55E-13)', 'GO:0045271:respiratory chain complex I (qval4.31E-13)', 'GO:0005747:mitochondrial respiratory chain complex I (qval4.09E-13)', 'GO:0045259:proton-transporting ATP synthase complex (qval1.69E-10)', 'GO:0005753:mitochondrial proton-transporting ATP synthase complex (qval1.61E-10)', 'GO:0033177:proton-transporting two-sector ATPase complex, proton-transporting domain (qval2.57E-10)', 'GO:0044424:intracellular part (qval4.76E-10)', 'GO:0043005:neuron projection (qval1.75E-9)', 'GO:0000276:mitochondrial proton-transporting ATP synthase complex, coupling factor F(o) (qval2.56E-9)', 'GO:0045263:proton-transporting ATP synthase complex, coupling factor F(o) (qval2.46E-9)', 'GO:0044456:synapse part (qval2.71E-9)', 'GO:0043227:membrane-bounded organelle (qval5.65E-9)', 'GO:0043226:organelle (qval7.69E-9)', 'GO:0045202:synapse (qval1.43E-8)', 'GO:0044297:cell body (qval2.16E-8)', 'GO:0044464:cell part (qval6.05E-8)', 'GO:0043229:intracellular organelle (qval1.59E-7)', 'GO:0030133:transport vesicle (qval1.71E-7)', 'GO:0120025:plasma membrane bounded cell projection (qval1.95E-7)', 'GO:0008021:synaptic vesicle (qval1.9E-7)', 'GO:0070382:exocytic vesicle (qval2E-7)', 'GO:0044425:membrane part (qval5.45E-7)', 'GO:0016020:membrane (qval7.79E-7)', 'GO:0033267:axon part (qval9.81E-7)', 'GO:0070069:cytochrome complex (qval1.42E-6)', 'GO:0033178:proton-transporting two-sector ATPase complex, catalytic domain (qval1.59E-6)', 'GO:0043025:neuronal cell body (qval2.08E-6)', 'GO:0030424:axon (qval2.9E-6)', 'GO:1902494:catalytic complex (qval2.92E-6)', 'GO:0005829:cytosol (qval3.09E-6)', 'GO:0099503:secretory vesicle (qval3.49E-6)', 'GO:0042995:cell projection (qval3.72E-6)', 'GO:0043231:intracellular membrane-bounded organelle (qval4.26E-6)', 'GO:0044422:organelle part (qval5.06E-6)', 'GO:0032991:protein-containing complex (qval5.97E-6)', 'GO:0120038:plasma membrane bounded cell projection part (qval1.36E-5)', 'GO:0044463:cell projection part (qval1.34E-5)', 'GO:0098793:presynapse (qval1.66E-5)', 'GO:0044446:intracellular organelle part (qval2.12E-5)']</t>
        </is>
      </c>
    </row>
    <row r="26">
      <c r="A26" s="1" t="n">
        <v>25</v>
      </c>
      <c r="B26" t="n">
        <v>20948</v>
      </c>
      <c r="C26" t="n">
        <v>3212</v>
      </c>
      <c r="D26" t="n">
        <v>76</v>
      </c>
      <c r="E26" t="n">
        <v>130</v>
      </c>
      <c r="F26" t="n">
        <v>2601</v>
      </c>
      <c r="G26" t="n">
        <v>69</v>
      </c>
      <c r="H26" t="n">
        <v>5700</v>
      </c>
      <c r="I26" t="n">
        <v>191</v>
      </c>
      <c r="J26" s="2" t="n">
        <v>-262.965014162926</v>
      </c>
      <c r="K26" t="n">
        <v>0.5120729334583791</v>
      </c>
      <c r="L26" t="inlineStr">
        <is>
          <t>Ogfrl1,Fam126b,D130058E05Rik,Ndufa10,Gpc1,Kif1a,Bok,Ptpn4,Cfap221,Rgs16,Ildr2,Rgs4,Pcp4l1,Zfp804a,Rasgrp1,Map1a,Plcb4,Hrh3,Chrna4,Shox2,Vangl1,Ngf,Kcna2,Ntng1,Tmem56,Synpo2,Lef1,Nexn,Pdp1,Gabbr2,Ptpn3,Pakap,Slc24a2,Patj,Rims3,Trnp1,Rap1gap,Nat8l,Gabra4,Cplx1,Cit,Atp2a2,Fam20c,Ccdc136,Tafa4,Cntn4,Cpne9,Lrtm2,Tnnt1,Atp1a3,Kcnc1,Nell1,Slc17a6,Relt,Nrip3,Plekha7,Atp2a1,Cox6a2,Adgra1,Zmat4,Ndrg4,Zfhx3,Tubb3,Dbndd1,Amotl1,Thy1,AI593442,Hcn4,Rora,Myo5a,Ankrd34c,Plekhg1,Samd5,Tpd52l1,Spock2,Adarb1,Atp2b1,Kitl,Kcnc2,Rassf3,Nefh,Ccm2,Ramp3,Sptbn1,Adra1b,Rasd1,Hlf,Xylt2,Gjc1,Wnt9b,Pitpnc1,Pycr1,Hdac9,Fbxo33,Zdhhc22,Nrxn3,Clmn,Vipr2,Adarb2,Atxn1,Spock1,Nr2f1,Rgs7bp,Rab3c,Prkcd,Extl3,Slitrk6,Cthrc1,Kcnq3,Peg13,Lynx1,Scrt1,Kctd17,Shisal1,Camk2n2,Mb21d2,Tiam1,Pcp4,Ppp2r5d,Reep2,Gnal,Catsperz,Rorb,Avpi1,Ina,Tcf7l2,Hspa12a,Atp6ap2,Map7d2,Cdkl5</t>
        </is>
      </c>
      <c r="M26" t="inlineStr">
        <is>
          <t>[(0, 12), (0, 26), (0, 32), (0, 34), (0, 40), (0, 52), (0, 66), (1, 12), (1, 66), (2, 12), (2, 40), (2, 66), (3, 12), (3, 66), (4, 12), (5, 12), (5, 26), (5, 40), (5, 52), (5, 66), (6, 12), (6, 66), (7, 12), (7, 66), (8, 12), (8, 26), (8, 34), (8, 40), (8, 52), (8, 66), (9, 12), (9, 26), (9, 34), (9, 40), (9, 52), (9, 66), (10, 12), (10, 40), (10, 66), (11, 12), (11, 66), (13, 12), (13, 66), (14, 12), (14, 26), (14, 40), (14, 66), (15, 12), (15, 66), (16, 12), (16, 26), (16, 34), (16, 40), (16, 66), (17, 12), (17, 40), (17, 66), (18, 12), (18, 40), (18, 66), (19, 12), (19, 26), (19, 34), (19, 40), (19, 52), (19, 66), (20, 12), (20, 40), (20, 66), (21, 12), (21, 66), (22, 12), (25, 12), (25, 66), (26, 12), (27, 12), (27, 66), (28, 12), (28, 40), (28, 66), (29, 12), (29, 66), (30, 12), (30, 26), (30, 34), (30, 40), (30, 52), (30, 66), (31, 12), (31, 26), (31, 40), (31, 66), (33, 12), (33, 26), (33, 40), (33, 66), (34, 12), (35, 12), (35, 26), (35, 40), (35, 66), (36, 12), (36, 66), (37, 12), (37, 40), (37, 66), (39, 12), (39, 26), (39, 66), (41, 12), (41, 66), (42, 12), (42, 66), (43, 12), (43, 66), (44, 12), (44, 26), (44, 40), (44, 66), (45, 12), (45, 66), (46, 12), (47, 12), (47, 26), (47, 34), (47, 40), (47, 66), (49, 12), (49, 66), (50, 12), (50, 66), (51, 12), (51, 66), (52, 12), (53, 12), (53, 40), (53, 66), (54, 12), (54, 66), (55, 12), (55, 26), (55, 34), (55, 40), (55, 52), (55, 66), (56, 12), (56, 66), (57, 12), (57, 66), (58, 12), (58, 66), (59, 12), (59, 26), (59, 66), (60, 12), (60, 26), (60, 34), (60, 40), (60, 52), (60, 66), (61, 12), (61, 66), (62, 12), (62, 66), (63, 12), (63, 26), (63, 34), (63, 40), (63, 52), (63, 66), (64, 12), (64, 66), (65, 12), (65, 66), (67, 12), (67, 66), (68, 12), (68, 66), (71, 12), (71, 66), (72, 12), (72, 66), (74, 12), (74, 66), (75, 12), (75, 26), (75, 32), (75, 34), (75, 40), (75, 52), (75, 66)]</t>
        </is>
      </c>
      <c r="N26" t="n">
        <v>1004</v>
      </c>
      <c r="O26" t="n">
        <v>0.5</v>
      </c>
      <c r="P26" t="n">
        <v>0.95</v>
      </c>
      <c r="Q26" t="n">
        <v>3</v>
      </c>
      <c r="R26" t="n">
        <v>10000</v>
      </c>
      <c r="S26" t="inlineStr">
        <is>
          <t>17/12/2022, 22:20:24</t>
        </is>
      </c>
      <c r="T26" s="3">
        <f>hyperlink("https://spiral.technion.ac.il/results/MTAwMDAwMg==/25/GOResultsPROCESS","link")</f>
        <v/>
      </c>
      <c r="U26" t="inlineStr">
        <is>
          <t>['GO:0051239:regulation of multicellular organismal process (qval6.96E-4)', 'GO:0032879:regulation of localization (qval3.26E-3)', 'GO:0051960:regulation of nervous system development (qval2.58E-3)', 'GO:0045595:regulation of cell differentiation (qval2.11E-3)', 'GO:0042391:regulation of membrane potential (qval1.88E-3)']</t>
        </is>
      </c>
      <c r="V26" s="3">
        <f>hyperlink("https://spiral.technion.ac.il/results/MTAwMDAwMg==/25/GOResultsFUNCTION","link")</f>
        <v/>
      </c>
      <c r="W26" t="inlineStr">
        <is>
          <t>NO TERMS</t>
        </is>
      </c>
      <c r="X26" s="3">
        <f>hyperlink("https://spiral.technion.ac.il/results/MTAwMDAwMg==/25/GOResultsCOMPONENT","link")</f>
        <v/>
      </c>
      <c r="Y26" t="inlineStr">
        <is>
          <t>['GO:0044456:synapse part (qval1.13E-6)', 'GO:0097458:neuron part (qval4.75E-6)', 'GO:0045202:synapse (qval1.07E-5)', 'GO:0043005:neuron projection (qval2.23E-5)', 'GO:0030424:axon (qval4.74E-5)', 'GO:0033267:axon part (qval4.91E-5)', 'GO:0120025:plasma membrane bounded cell projection (qval6.52E-5)']</t>
        </is>
      </c>
    </row>
    <row r="27">
      <c r="A27" s="1" t="n">
        <v>26</v>
      </c>
      <c r="B27" t="n">
        <v>20948</v>
      </c>
      <c r="C27" t="n">
        <v>3212</v>
      </c>
      <c r="D27" t="n">
        <v>76</v>
      </c>
      <c r="E27" t="n">
        <v>299</v>
      </c>
      <c r="F27" t="n">
        <v>1043</v>
      </c>
      <c r="G27" t="n">
        <v>23</v>
      </c>
      <c r="H27" t="n">
        <v>5700</v>
      </c>
      <c r="I27" t="n">
        <v>79</v>
      </c>
      <c r="J27" s="2" t="n">
        <v>-571.9509734193481</v>
      </c>
      <c r="K27" t="n">
        <v>0.512306489742989</v>
      </c>
      <c r="L27" t="inlineStr">
        <is>
          <t>Bend6,Dst,Ndufs1,Adam23,Pnkd,Cryba2,Sgpp2,Pid1,Nppc,Klhdc8a,Nfasc,Gm19461,Syt2,Phlda3,Sdhc,Pcp4l1,Ndufs2,Kcnj10,Itpkb,Esrrg,Nacc2,Barhl1,Slc27a4,Lrrc8a,Fnbp1,C130021I20Rik,Lypd6b,Scn1a,Stk39,Atp5g3,Itprid2,Tmx2,A530058N18Rik,Ttbk2,Sema6d,Plcb4,Tmem189,Vapb,Atp5e,Eif5a2,Ndufb5,Hspa4l,Mab21l1,Rnf13,Mbnl1,Sptssb,Fhdc1,Mab21l2,Paqr6,Capza1,Ttll7,Enho,Tpm2,Hsdl2,Rgs3,Mtap,Kank4,Pgm1,Ttc39a,Uqcrh,Slc6a9,Rimkla,Kcnq4,Ndufs5,Fndc5,Nudc,Paqr7,Clic4,Pink1,Slc25a33,Cyp51,Kcnh2,Slc4a2,Insig1,Hadhb,Nat8l,Qdpr,Lgi2,Arhgap24,Sparcl1,Spp1,Cplx1,Iscu,Ccdc92,Ubc,Limk1,Fis1,Ache,Atp5j2,Ubl3,Tmem229a,Ndufb2,Zyx,Hoxa3,Hoxa5,Evx1,Pde1c,Iqsec1,Lrig1,Slc6a11,Ret,Vamp1,Gm26673,Nrip2,Fkbp4,Ldhb,Bcat1,Ndufa3,Rabac1,Capns1,Slc7a10,Kcnc1,Slc6a5,Slc17a6,Acan,Mrpl48,Gprc5b,Cdr2,Tufm,Bag3,Inpp5f,Ebf3,Cend1,Mob2,Cd81,Nap1l4,Gas6,Ank1,Fnta,Nrg1,Slc25a4,Hapln4,Kxd1,Mrpl34,Lsm6,Ndufb7,Tecr,2210011C24Rik,Ciapin1,Maf,Cox4i1,5033426O07Rik,Map1lc3b,Tubb3,Endod1,Scn4b,Cox5a,Csk,Pkm,Lrrc49,Cgnl1,Unc13c,Fbxo9,Sh3bgrl2,Minar1,Atp1b3,Anapc13,Uqcrc1,Map4,Rbms3,Ss18l2,Zdhhc3,Akap12,Ccdc28a,Unc5b,Dnajc12,Phyhipl,Ddt,Chchd10,Cstb,Hcn2,Gpx4,Ndufs7,Adamtsl5,Diras1,Eef2,Tle5,Nudt4,Nxph4,Atp5b,Esyt1,Nefh,Ogdh,Nacad,Acyp2,Pttg1,Ttc1,Ublcp1,Ebf1,Gm2a,Sparc,Glra1,Hs3st3b1,Kcnab3,Atp1b2,Brip1os,Sept4,Dynll2,Hoxb3,Hoxb3os,Hoxb2,Nfe2l1,Rnd2,Psmc5,Atp5h,Aatk,Anapc11,Nova1,Cfl2,Tmem229b,Ift43,Lgmn,Chga,Glrx5,Ankrd9,Ckb,Atp5mpl,Ahnak2,Serpinb1b,Auh,Cltb,Idnk,Ptch1,Irx1,Irx2,Ndufs6,Sdha,Ankrd34b,Sv2c,Col4a3bp,Ndufaf2,Itih3,Dph3,Ncoa4,Ghitm,Gm8104,Gm9732,Fgf9,Ctsb,Kctd9,Nefm,Nefl,R3hcc1,Lgi3,Dnajc15,Lifr,Laptm4b,Scrt1,C030006K11Rik,Desi1,Ndufa6,5031439G07Rik,Slc38a2,Tuba1b,Hoxc5,Hoxc4,Abat,St3gal6,Olig1,Atp5o,Sh3bgr,Mpc1,Tnfrsf12a,Paqr4,Slc9a3r2,Ndufb10,Msrb1,Haghl,Cuta,March2,Vwa7,Rcan2,Mrpl14,Ndufa11,Epb41l3,Rhoq,Ndufa2,Fgf1,Trim36,Ndufs8,Pcx,Pygm,Rasgrp2,Prdx5,Aldh1a1,Il33,Asah2,Scd1,Ndufb8,Lbx1,Ina,Mid1ip1,Slc25a5,Slc6a8,Fundc2,Cox7b,Tsc22d3,Nxt2,Map7d2</t>
        </is>
      </c>
      <c r="M27" t="inlineStr">
        <is>
          <t>[(7, 32), (7, 38), (14, 11), (14, 13), (14, 32), (14, 38), (14, 62), (15, 11), (15, 13), (15, 32), (15, 38), (15, 62), (16, 11), (16, 13), (16, 32), (16, 38), (16, 62), (27, 11), (27, 13), (27, 32), (27, 38), (27, 62), (33, 11), (33, 13), (33, 32), (33, 38), (36, 11), (36, 13), (36, 32), (36, 38), (36, 62), (39, 11), (39, 13), (39, 32), (39, 38), (39, 62), (41, 11), (41, 13), (41, 32), (41, 38), (42, 11), (42, 32), (42, 38), (49, 11), (49, 13), (49, 32), (49, 38), (49, 62), (54, 11), (54, 13), (54, 32), (54, 38), (54, 62), (58, 11), (58, 13), (58, 32), (58, 38), (58, 62), (59, 11), (59, 13), (59, 32), (59, 38), (65, 32), (65, 38), (67, 11), (67, 13), (67, 32), (67, 38), (67, 62), (68, 11), (68, 13), (68, 32), (68, 38), (68, 62), (74, 11), (74, 13), (74, 32), (74, 38), (74, 62)]</t>
        </is>
      </c>
      <c r="N27" t="n">
        <v>4117</v>
      </c>
      <c r="O27" t="n">
        <v>0.5</v>
      </c>
      <c r="P27" t="n">
        <v>0.95</v>
      </c>
      <c r="Q27" t="n">
        <v>3</v>
      </c>
      <c r="R27" t="n">
        <v>10000</v>
      </c>
      <c r="S27" t="inlineStr">
        <is>
          <t>17/12/2022, 22:20:38</t>
        </is>
      </c>
      <c r="T27" s="3">
        <f>hyperlink("https://spiral.technion.ac.il/results/MTAwMDAwMg==/26/GOResultsPROCESS","link")</f>
        <v/>
      </c>
      <c r="U27" t="inlineStr">
        <is>
          <t>['GO:0010257:NADH dehydrogenase complex assembly (qval8.24E-12)', 'GO:0032981:mitochondrial respiratory chain complex I assembly (qval4.12E-12)', 'GO:0033108:mitochondrial respiratory chain complex assembly (qval5.68E-10)', 'GO:0022904:respiratory electron transport chain (qval4.8E-7)', 'GO:0006091:generation of precursor metabolites and energy (qval4.34E-7)', 'GO:0022900:electron transport chain (qval7.67E-7)', 'GO:0015672:monovalent inorganic cation transport (qval7E-6)', 'GO:0015985:energy coupled proton transport, down electrochemical gradient (qval5.04E-4)', 'GO:0015986:ATP synthesis coupled proton transport (qval4.48E-4)']</t>
        </is>
      </c>
      <c r="V27" s="3">
        <f>hyperlink("https://spiral.technion.ac.il/results/MTAwMDAwMg==/26/GOResultsFUNCTION","link")</f>
        <v/>
      </c>
      <c r="W27" t="inlineStr">
        <is>
          <t>['GO:0008137:NADH dehydrogenase (ubiquinone) activity (qval2.06E-6)', 'GO:0050136:NADH dehydrogenase (quinone) activity (qval1.03E-6)', 'GO:0003954:NADH dehydrogenase activity (qval1.13E-6)', 'GO:0015077:monovalent inorganic cation transmembrane transporter activity (qval3.35E-6)', 'GO:0016655:oxidoreductase activity, acting on NAD(P)H, quinone or similar compound as acceptor (qval2.01E-5)', 'GO:0009055:electron transfer activity (qval4.56E-4)']</t>
        </is>
      </c>
      <c r="X27" s="3">
        <f>hyperlink("https://spiral.technion.ac.il/results/MTAwMDAwMg==/26/GOResultsCOMPONENT","link")</f>
        <v/>
      </c>
      <c r="Y27" t="inlineStr">
        <is>
          <t>['GO:0098800:inner mitochondrial membrane protein complex (qval1.73E-23)', 'GO:0044455:mitochondrial membrane part (qval2.72E-22)', 'GO:0098803:respiratory chain complex (qval1.96E-20)', 'GO:0098798:mitochondrial protein complex (qval6.71E-18)', 'GO:0070469:respiratory chain (qval1.56E-16)', 'GO:0005743:mitochondrial inner membrane (qval1.59E-15)', 'GO:0005739:mitochondrion (qval1.95E-15)', 'GO:1990204:oxidoreductase complex (qval9.29E-15)', 'GO:0030964:NADH dehydrogenase complex (qval9.24E-15)', 'GO:0045271:respiratory chain complex I (qval8.31E-15)', 'GO:0005747:mitochondrial respiratory chain complex I (qval7.56E-15)', 'GO:0019866:organelle inner membrane (qval9.57E-15)', 'GO:0044429:mitochondrial part (qval4.41E-13)', 'GO:0031966:mitochondrial membrane (qval3.02E-12)', 'GO:0043209:myelin sheath (qval1.72E-9)', 'GO:0098796:membrane protein complex (qval1.01E-7)', 'GO:0099160:postsynaptic intermediate filament cytoskeleton (qval9.84E-6)', 'GO:0044444:cytoplasmic part (qval4.63E-5)']</t>
        </is>
      </c>
    </row>
    <row r="28">
      <c r="A28" s="1" t="n">
        <v>27</v>
      </c>
      <c r="B28" t="n">
        <v>20948</v>
      </c>
      <c r="C28" t="n">
        <v>3212</v>
      </c>
      <c r="D28" t="n">
        <v>76</v>
      </c>
      <c r="E28" t="n">
        <v>1331</v>
      </c>
      <c r="F28" t="n">
        <v>699</v>
      </c>
      <c r="G28" t="n">
        <v>22</v>
      </c>
      <c r="H28" t="n">
        <v>5700</v>
      </c>
      <c r="I28" t="n">
        <v>80</v>
      </c>
      <c r="J28" s="2" t="n">
        <v>-6455.18375912573</v>
      </c>
      <c r="K28" t="n">
        <v>0.51234753829798</v>
      </c>
      <c r="L28" t="inlineStr">
        <is>
          <t>Atp6v1h,Npbwr1,Vxn,A830018L16Rik,Stau2,Ube2w,Ogfrl1,Actr1b,2010300C02Rik,Lonrf2,Slc9a2,Slc39a10,Gls,Sumo1,Abi2,Raph1,Nrp2,Cryga,D630023F18Rik,Map2,Unc80,Lancl1,Arpc2,Slc23a3,Tuba4a,Ptprn,Resp18,Speg,Tmem198,Inha,Slc4a3,Nyap2,Mff,Itm2c,Ngef,Lrrfip1,Ppp1r7,Stk25,Dpp10,Lypd1,R3hdm1,Mfsd4a,Lrrn2,Atp2b4,Igfn1,Camsap2,B3galt2,Glrx2,Rgs2,Nmnat2,Cacna1e,Brinp2,Astn1,Mrps14,Cacybp,Rabgap1l,Kifap3,Nme7,Atp1b1,Tiprl,Rxrg,Rgs4,Uhmk1,Rgs7,Adss,Stum,Parp1,Cnih3,Susd4,Mark1,Smyd2,Dtl,Lamb3,Camk1g,Plxna2,Camk1d,Sec61a2,Celf2,Fbh1,C1ql3,Cacnb2,Abi1,Nxph2,Cacna1b,Mrpl41,Grin1,Npdc1,Bmyc,Adamts13,Brd3os,Olfm1,Sptan1,Fibcd1,Prrc2b,Swi5,Dnm1,Cdk9,Stxbp1,Psmd5,Ndufa8,Lhx6,Lhx2,Acvr2a,Mbd5,Rprm,Psmd14,Tbr1,Slc4a10,Scn3a,Scn2a,Scn9a,Klhl23,Ubr3,Gm26558,Ola1,Chn1,Atf2,Pde1a,Nckap1,Ptprj,C1qtnf4,Celf1,Madd,1110051M20Rik,Arhgap1,Chst1,Syt13,Trp53i11,Gm13889,Lrrc4c,D430041D05Rik,Cstf3,Kcna4,Bdnf,Ryr3,Scg5,Tmco5,Srp14,Pak6,Ankrd63,Disp2,Ccdc32,Rtf1,Itpka,Ltk,Trp53bp1,Ckmt1,Ctxn2,Sirpa,Mrps26,Lzts3,Itpa,Gfra4,Adam33,1700037H04Rik,5330413P13Rik,Prnp,Tmx4,Plcb1,Tasp1,Flrt3,Pcsk2,Slc24a3,Napb,Entpd6,Fkbp1a,Nrsn2,Tspyl3,2900097C17Rik,Dlgap4,Src,Blcap,Nnat,Snhg11,9430021M05Rik,Gdap1l1,Pkig,Ywhab,Slc12a5,Kcnb1,Ube2v1,Pard6b,Adnp,Kcng1,Pfdn4,Cdh4,Hrh3,Tcfl5,Arfgap1,Kcnq2,Eef1a2,Stmn3,Dnajc5,Rgs19,Oprl1,Pkia,Stmn2,Ralyl,Bhlhe22,Nlgn1,Rpl22l1,Slc7a14,Pcdh10,Noct,Sertm1,Dclk1,Nbea,Pfn2,Rap2b,E130311K13Rik,Kpna4,Gm20754,Serpini1,Rapgef2,A330069K06Rik,Gria2,Gucy1b1,Map9,Npy2r,Tmem131l,Fbxw7,Mef2d,Rusc1,Trim46,Efna3,Adar,Celf3,Mllt11,Ensa,Ankrd34a,Prkab2,Man1a2,Phtf1,Magi3,Kcnd3,Chia1,AI504432,Kcnc4,Strip1,Atxn7l2,Psrc1,Celsr2,5330417C22Rik,Wdr47,Gpr88,Palmd,Plppr4,Fnbp1l,Camk2d,Ap1ar,Col25a1,Ppp3ca,H2afz,Lmo4,Hs2st1,Ssx2ip,Prkacb,Adgrl2,Miga1,Usp33,Ak5,St6galnac5,Slc44a5,Negr1,Zranb2,B230334C09Rik,Lrrc7,Tmem68,Fam110b,Sdcbp,Rab2a,Fam92a,Necab1,Rragd,Akirin2,Ndufb6,Dnaja1,Nol6,Dctn3,Phf24,Dnajb5,Unc13b,Gba2,Gabbr2,Alg2,Plppr1,Grin3a,Rad23b,Elp1,Frrs1l,Ugcg,Trim32,Brinp1,9530080O11Rik,Hook1,Ak4,Dnajc6,Sgip1,Rab3b,Rnf11,6430628N08Rik,Eri3,Atp6v0b,Hpcal4,Ncdn,Adgrb2,Fabp3,Ptpru,Atpif1,Hnrnpr,Sh2d5,Crocc,Dnajc16,Clstn1,Rnf207,Chd5,Ajap1,Cdk14,Adam22,Rundc3b,Pclo,Cacna2d1,Armc10,Srpk2,Klhl7,Rheb,Prkag2,Actr3b,Dpp6,Dnajb6,Otof,Mapre3,Cgref1,Slc30a3,Trim54,Ywhah,Lrpap1,Wfs1,Jakmip1,Crmp1,Stk32b,Ldb2,Slit2,Nwd2,Uchl1,Gabra2,Ociad1,Ociad2,Dcun1d4,Usp46,Epha5,Jchain,Parm1,Cdkl2,G3bp2,Sept11,Mapk10,Ephx4,Gm42517,Gm10419,Plcxd1,Galnt9,C130026L21Rik,Miat,Asphd2,Sez6l,Grk3,Svop,1500011B03Rik,2210016L21Rik,Dynll1,Pebp1,Nos1,Tesc,Hrk,Rnft2,Rasal1,Hectd4,Fam216a,Arpc3,Rhof,Clip1,Tctn2,Bri3bp,Rimbp2,Ran,Mmp17,Mrps17,Chchd2,Caln1,Auts2,Stx1a,Rhbdd2,Mdh2,Ywhag,Ift22,Vgf,Ap1s1,Actl6b,Tfr2,Nyap1,Prkar1b,Sun1,Nptx2,Tmem130,Trrap,Hsph1,Casd1,Ppp1r9a,Dync1i1,Tac1,Asns,Umad1,Gpr85,Capza2,Cttnbp2,Wasl,Atp6v1f,Tnpo3,Tspan33,Mtpn,Tcaf1,Atp6v0e2,Cycs,Snx10,Lancl2,Vopp1,Herc3,Snca,Tmsb10,Lrrtm1,Fbxo41,Egr4,Add2,Aak1,Copg1,H1fx,Plxna1,Chchd6,Chchd4,Tafa1,Gpr27,Chl1,Oxtr,Fancd2,Syn2,Plxnd1,Rasgef1a,Cacna1c,Tmem121b,Atp6v1e1,Slc2a3,Necap1,Clstn3,Grcc10,Eno2,Tpi1,Gpr162,Ptms,Cops7a,Pianp,D6Wsu163e,Ccnd2,Prmt8,A2ml1,Gabarapl1,Grin2b,Wbp11,Ptpro,Lmo3,Etnk1,Gm15706,Prkcg,Mboat7,Syt5,Shisa7,Nat14,Ccdc106,Zscan18,Slc8a2,Sae1,Ap2s1,Strn4,Calm3,Pnmal2,Pnmal1,Zfp575,Grik5,Gsk3a,Tmem91,Snrpa,Numbl,Sptbn4,Pld3,Ttc9b,Eid2,Eid2b,Acp7,Spred3,Spint2,Dpf1,Arhgap33,Gramd1a,Gpi1,Lrp3,A230077H06Rik,Vstm2b,Cpt1c,Slc17a7,Lin7b,Car11,Sult2b1,Lmtk3,Ldha,Ptpn5,Gabra5,Gabrb3,Snrpn,A230057D06Rik,Ndn,Magel2,Fam189a1,Fam169b,Nr2f2,Sv2b,Ntrk3,Gm45168,Mesp2,Ap3b2,Ramac,3110040N11Rik,Grm5,Ankrd42,Dgat2,Pgm2l1,Ppme1,Rab6a,Arhgef17,Pde2a,Cckbr,Dnhd1,Tub,Lmo1,Galnt18,Mical2,Btbd10,Syt17,Crym,Cacng3,Coro1a,Aldoa,Doc2a,Cdipt,Prss8,Tacc2,Gpr26,Chst15,Fank1,Stk32c,Adgra1,6430531B16Rik,Caly,Sprn,Zfp941,B4galnt4,Hras,Slc25a22,Chid1,Ap2a2,Cttn,Ctxn1,Cers4,Efnb2,Fam155a,Arhgef7,Mcf2l,Fbxo25,Csmd1,Ap3m2,Unc5d,Smim18,Saraf,Tusc3,Micu3,Cnot7,Sorbs2,Gm19744,Gpm6a,Psd3,Atp6v1b2,Lzts1,Pbx4,Sugp2,Klhl26,Tmem59l,Fkbp8,Ssbp4,Rab3a,Slc5a5,Abhd8,Unc13a,Fcho1,Ap1m1,Tmem38a,Large1,Rnf150,Scoc,Dnajb1,Adgrl1,Junb,Dnaja2,Itfg1,Tox3,Ces5a,Gnao1,Ogfod1,C78859,Cx3cl1,Cfap20,Ndrg4,Cmtm4,Atp6v0d1,Ripor1,Smpd3,Il34,Cdh13,Hsbp1,Necab2,Aprt,C230057M02Rik,Cpne7,Cdk10,Spata2l,2810455O05Rik,Ccsap,Acta1,Tsnax,Map3k21,Tomm20,Dcun1d5,Gpr83,Ubl5,Pin1,Icam5,Plppr2,Opcml,Pknox2,Nrgn,AW551984,Scn3b,Thy1,Abcg4,C2cd2l,Kmt2a,Fxyd6,Cadm1,Nnmt,Htr3a,Timm8b,Arhgap20,Elmod1,Tnfaip8l3,Dmxl2,Idh3a,Lingo1,Rpp25,Islr2,Stoml1,Nptn,Bbs4,Celf6,Parp6,Gramd2,Fem1b,Smad3,Map2k1,Oaz2,Car12,Fam81a,Myo5a,Gnb5,Gm19531,Filip1,Irak1bp1,Rwdd2a,Snap91,Rasgrf1,Mras,Armc8,Rab6b,Cpne4,Wdr82,Dock3,Camkv,Traip,Bsn,Dalrd3,Wdr6,Nckipsd,Celsr3,Tma7,Arpp21,Fbxl2,Gpd1l,Vill,Xylb,Ctnnb1,Cck,Tmem158,Esr1,Vip,Rgs17,Ipcef1,Lrp11,Stxbp5,Hivep2,Arfgef3,Ahi1,Moxd1,Ncoa7,Tspyl1,Hdac2,Wasf1,Gm34006,Sobp,Popdc3,Grik2,Serinc1,Sh3rf3,Spock2,Fam241b,Hk1,4930507D05Rik,Ddx50,Zwint,Gnaz,Bcr,Rrp1,C2cd4c,Gm47163,Rnf126,Plppr3,Med16,Cbarp,Klf16,Jsrp1,Atcay,Matk,Pip5k1c,Dohh,Celf5,Nfyb,Arl1,Anks1b,Apaf1,Cfap54,Cdk17,Plxnc1,Socs2,Ube2n,Dcn,Slc6a15,Ppfia2,Syt1,Nap1l1,Dyrk2,Gm34045,Cand1,Tafa2,Vmn2r84,Mtfp1,Nipsnap1,Rasl10a,Ewsr1,Pgam2,Camk2b,Vstm2a,Cnrip1,Ppp3r1,C1d,Actr2,Gm12031,Rab1a,Bcl11a,Cfap36,Nsg2,Fbll1,Tenm2,Mat2b,Gabrg2,Gabra1,Cyfip2,Fndc9,Col23a1,Gm39822,Ube2b,Skp1a,Vdac1,Sowaha,A430108G06Rik,Gria1,Rnf187,Arf1,Snap47,Rai1,B9d1,Ubb,Map2k4,Vamp2,Rnf227,Chd3,Nlgn2,Eif5a,Dlg4,Mink1,Slc25a11,6330403K07Rik,Camkk1,Rap1gap2,Srr,Rtn4rl1,Mir22hg,Abr,Sez6,Flot2,Cdk5r1,Tmem132e,Ap2b1,Dusp14,Cltc,Ppm1e,Tspoap1,Dgke,Mmd,Car10,Nme1,Cacnb1,Thra,Rapgefl1,A830036E02Rik,Hap1,Kcnh4,Atp6v0a1,Becn1,Rundc3a,Fam171a2,Ccdc103,Rprml,Nsf,Tanc2,Cyb561,Dcaf7,Limd2,Nol11,Prkar1a,Jpt1,Sumo2,Aanat,Mgat5b,2900041M22Rik,Timp2,Gaa,Baiap2,Actg1,Rac3,Rab40b,Dtnb,Adcy3,Wdr35,Fam49a,Kcnf1,Atp6v1c2,Grhl1,Eipr1,Myt1l,Pxdn,Gpr22,Prkar2b,Tspan13,Bzw2,Dgkb,Dock4,Nrcam,Foxg1,Coch,Akap6,Ralgapa1,Sec23a,Trappc6b,Lrfn5,Fkbp3,Atl1,Trim9,Timm9,Rtn1,Syt16,Dbpht2,Akap5,Rab15,Atp6v1d,Actn1,Galnt16,Sipa1l1,Gm31513,Arel1,Rps6kl1,Ngb,Tmed8,Nrxn3,Calm1,Ttc7b,Ndufb1-ps,D430019H16Rik,Bcl11b,Cyp46a1,Evl,Begain,Meg3,Rian,Dio3,Hsp90aa1,Mok,Klc1,Tmem179,Zmynd11,Ryr2,Tbce,Mrpl32,Amph,Ripor2,G630018N14Rik,Tubb2a,Nrn1,Smim13,Rbm24,Cap2,Fam8a1,Spin1,Drd1,Cplx2,Cdhr2,Gprin1,Sncb,5330429C05Rik,Unc5a,Rab24,Rgs14,Prr7,Dbn1,Pdlim7,Trpc7,Klhl3,Dapk1,Cntnap3,Ube2ql1,Med10,Ice1,Mctp1,Nr2f1,Mef2c,Ssbp2,Rasgrf2,Homer1,Scamp1,Tbca,Crhbp,Iqgap2,Enc1,Map1b,Ipo11,Kif2a,Rab3c,Plk2,Ddx4,Hcn1,Gm8281,Gm3488,Gm3667,Gm3739,Pdhb,Kctd6,Fezf2,Synpr,Il3ra,Nek10,Ube2e2,Gng2,Anxa7,Ppp3cb,Zswim8,Kcnma1,Erc2,Cacna2d3,Cacna1d,Nisch,Gm49032,Grid1,Fbxo34,Slc7a8,Slc22a17,Myh7,Jph4,Cpne6,Nedd8,Pspc1,Kpna3,Fam124a,Fbxo16,Ptk2b,Pnma2,Egr3,Dmtn,Fgf17,Htr2a,Kctd4,Tsc22d1,Serp2,Akap11,Pcdh8,Pcdh17,Mzt1,Klf5,Lmo7,Mycbp2,Slitrk1,Slitrk5,Rap2a,Nalcn,Capsl,Sub1,Zfr,6030458C11Rik,Basp1,Otulinl,Trio,Ctnnd2,March6,Ywhaz,Ncald,Atp6v1c1,Dpys,Oxr1,Rspo2,Emc2,Trhr,Sybu,Kcnv1,Mal2,Ccn3,Fam49b,Lrrc6,Khdrbs3,Fam135b,Adgrb1,Ly6h,Grina,Gm35339,Kifc2,Rbfox2,Elfn2,Pdxp,Kcnj4,Tomm22,Dnal4,Nptxr,Syngr1,Sgsm3,Mrtfa,Mchr1,Rangap1,Tef,Sept3,Mpped1,Sult4a1,Rtl6,Atxn10,AU022754,Tafa5,Mapk8ip2,Slc2a13,Cntn1,Pdzrn4,Nell2,Cacnb3,Arf3,Ddn,Kcnh3,Grasp,Krt77,Spryd3,Gm36560,Pde1b,Ppp1r1a,Ubald1,Rogdi,Glyr1,Grin2a,Snn,Mrtfb,Bmerb1,Efcab1,Ube2v2,Mapk1,Ypel1,Tmem191c,Pi4ka,Lztr1,Slc7a4,Klhl22,Rtn4r,Zdhhc8,Ap2m1,Eif4g1,Fam131a,Polr2h,Chrd,Eif4a2,Sst,Fgf12,Ppp1r2,0610012G03Rik,Kalrn,Gap43,Zdhhc23,Atp6v1a,Sidt1,Dzip3,Tomm70a,Vgll3,Robo2,Btg3,Chodl,Synj1,Cbr1,Ttc3,Tiam2,Gtf2h5,Dynlt1a,E430024P14Rik,Pde10a,Mas1,Ppp2r1a,Atp6v0c,Rnps1,Caskin1,Rab26,Syngr3,Cacna1h,Rpusd1,Msln,Fbxl16,Rhbdl1,Luc7l,Ergic1,Pacsin1,Mapk14,Cpne5,Mtch1,Akap8l,Ehmt2,Atp6v1g2,Tubb5,Ppp1r11,Gabbr1,Rsph9,Lrrc73,Dlk2,Trerf1,Dazl,Sema6b,Ptprs,Pja2,Rab12,Dlgap1,Myl12b,Lpin2,Clip4,Cebpzos,Ndufaf7,Cdkl4,Slc8a1,Prkce,Calm2,Nrxn1,Wac,Usp14,Ttc39c,Impact,B4galt6,Nol4,Slc39a6,Elp2,Tpgs2,Celf4,Syt4,Egr1,Matr3,Pcdh1,Rnf14,Ndfip1,Kctd16,Ppp2r2b,Eif1a,Ap3s1,Gm16283,Minar2,Synpo,Slc6a7,Napg,Wdr7,St8sia3,Nedd4l,Grp,Afg3l2,Seh1l,Myo5b,Rnf165,Kcng2,Gm26676,Neto1,Lrfn4,Npas4,B4gat1,Rin1,Cnih2,Ehbp1l1,Nrxn2,Rtn3,Chrm1,Gng3,Fads3,Syt7,Gda,Smarca2,Slc1a1,Hectd2,March5,Cyp26a1,Slit1,Pgam1,Crtac1,Cnnm1,Got1,Sfxn3,Oga,Kcnip2,Atp5md,Sorcs3,Mirt1,Rbm20,Gucy2g,Hspa12a,Nudt11,Nudt10,Usp27x,2010204K13Rik,Syp,Pim2,Wdr13,Tspan7,Atp6ap2,Usp11,Araf,Syn1,Elk1,Zcchc12,Pgrmc1,Mcts1,Gria3,Tenm1,Dcaf12l2,Dcaf12l1,Slc25a14,Hprt,Slc9a6,Gpr101,Fgf13,Slitrk4,Tmem185a,Mamld1,Gabra3,Pnck,L1cam,Gdi1,Pls3,Il1rapl1,Maged1,Gspt2,Arhgef9,Ophn1,Pja1,Dlg3,Zmym3,Ogt,Dmrtc1a,Ftx,Nexmif,Magee1,Pcdh19,Tmem35a,Armcx2,Tceal6,Armcx5,Gprasp1,Bhlhb9,Gprasp2,Arxes1,Bex2,Bex4,Tceal5,Bex1,Tceal9,Bex3,Tceal3,Morf4l2,Rab9b,Zcchc18,Prps1,Pak3,Rtl4,Tro,Kantr,Tspyl2,Ubqln2,Nbdy,Sms,Cnksr2,Reps2,Rbbp7,Arhgap6,AC149090.1</t>
        </is>
      </c>
      <c r="M28" t="inlineStr">
        <is>
          <t>[(0, 36), (0, 45), (0, 49), (0, 65), (0, 74), (5, 36), (5, 45), (5, 49), (5, 65), (5, 74), (8, 36), (8, 45), (8, 65), (8, 74), (9, 36), (9, 45), (9, 49), (9, 65), (9, 74), (17, 36), (17, 45), (17, 65), (17, 74), (19, 36), (19, 45), (19, 49), (19, 65), (19, 74), (25, 36), (25, 45), (25, 65), (25, 74), (28, 36), (28, 45), (28, 49), (28, 65), (28, 74), (30, 36), (30, 45), (30, 49), (30, 65), (30, 74), (35, 36), (35, 45), (35, 65), (35, 74), (47, 36), (47, 45), (47, 49), (47, 65), (47, 74), (53, 36), (53, 45), (53, 49), (53, 65), (53, 74), (55, 36), (55, 45), (55, 49), (55, 65), (55, 74), (57, 36), (57, 45), (57, 65), (57, 74), (60, 36), (60, 45), (60, 49), (60, 65), (60, 74), (63, 36), (63, 45), (63, 49), (63, 65), (63, 74), (75, 36), (75, 45), (75, 49), (75, 65), (75, 74)]</t>
        </is>
      </c>
      <c r="N28" t="n">
        <v>2875</v>
      </c>
      <c r="O28" t="n">
        <v>0.75</v>
      </c>
      <c r="P28" t="n">
        <v>0.95</v>
      </c>
      <c r="Q28" t="n">
        <v>3</v>
      </c>
      <c r="R28" t="n">
        <v>10000</v>
      </c>
      <c r="S28" t="inlineStr">
        <is>
          <t>17/12/2022, 22:21:20</t>
        </is>
      </c>
      <c r="T28" s="3">
        <f>hyperlink("https://spiral.technion.ac.il/results/MTAwMDAwMg==/27/GOResultsPROCESS","link")</f>
        <v/>
      </c>
      <c r="U28" t="inlineStr">
        <is>
          <t>['GO:0050804:modulation of chemical synaptic transmission (qval5.04E-33)', 'GO:0099177:regulation of trans-synaptic signaling (qval3.14E-33)', 'GO:0099536:synaptic signaling (qval7.9E-26)', 'GO:0099537:trans-synaptic signaling (qval8E-26)', 'GO:0098916:anterograde trans-synaptic signaling (qval1.05E-23)', 'GO:0007268:chemical synaptic transmission (qval8.73E-24)', 'GO:0051049:regulation of transport (qval3.41E-23)', 'GO:0048167:regulation of synaptic plasticity (qval4.47E-21)', 'GO:0023052:signaling (qval1.65E-19)', 'GO:0007610:behavior (qval5.02E-19)', 'GO:0051128:regulation of cellular component organization (qval8.59E-19)', 'GO:0007267:cell-cell signaling (qval9.22E-19)', 'GO:0050808:synapse organization (qval1.73E-18)', 'GO:0120035:regulation of plasma membrane bounded cell projection organization (qval1.88E-18)', 'GO:0032879:regulation of localization (qval1.87E-18)', 'GO:0031344:regulation of cell projection organization (qval4.83E-18)', 'GO:0050807:regulation of synapse organization (qval2.6E-17)', 'GO:0043269:regulation of ion transport (qval2.51E-17)', 'GO:0065008:regulation of biological quality (qval4.03E-17)', 'GO:0010975:regulation of neuron projection development (qval4.22E-17)', 'GO:0042391:regulation of membrane potential (qval8.53E-17)', 'GO:0034765:regulation of ion transmembrane transport (qval1.02E-16)', 'GO:0045664:regulation of neuron differentiation (qval6.85E-16)', 'GO:0050890:cognition (qval1.95E-15)', 'GO:0051960:regulation of nervous system development (qval2.26E-15)', 'GO:0007154:cell communication (qval4.72E-15)', 'GO:0051179:localization (qval4.6E-15)', 'GO:0007611:learning or memory (qval1.62E-14)', 'GO:0034762:regulation of transmembrane transport (qval2.28E-14)', 'GO:0010769:regulation of cell morphogenesis involved in differentiation (qval4.97E-14)', 'GO:0050806:positive regulation of synaptic transmission (qval7.55E-14)', 'GO:0099003:vesicle-mediated transport in synapse (qval7.54E-14)', 'GO:0065007:biological regulation (qval1.02E-13)', 'GO:1904062:regulation of cation transmembrane transport (qval1.32E-13)', 'GO:0050767:regulation of neurogenesis (qval1.72E-13)', 'GO:0022604:regulation of cell morphogenesis (qval2.51E-13)', 'GO:0006810:transport (qval6.04E-13)', 'GO:0060341:regulation of cellular localization (qval5.99E-13)', 'GO:0051234:establishment of localization (qval9.44E-13)', 'GO:0050789:regulation of biological process (qval1.29E-12)', 'GO:0060284:regulation of cell development (qval1.4E-12)', 'GO:0098693:regulation of synaptic vesicle cycle (qval1.46E-12)', 'GO:0030030:cell projection organization (qval2.42E-12)', 'GO:0050794:regulation of cellular process (qval4.57E-12)', 'GO:0048858:cell projection morphogenesis (qval4.63E-12)', 'GO:0099175:regulation of postsynapse organization (qval4.7E-12)', 'GO:0048168:regulation of neuronal synaptic plasticity (qval5.45E-12)', 'GO:0120039:plasma membrane bounded cell projection morphogenesis (qval5.67E-12)', 'GO:0048812:neuron projection morphogenesis (qval7.24E-12)', 'GO:0032409:regulation of transporter activity (qval1.01E-11)', 'GO:0098660:inorganic ion transmembrane transport (qval1.35E-11)', 'GO:0031346:positive regulation of cell projection organization (qval1.5E-11)', 'GO:0007612:learning (qval1.49E-11)', 'GO:0060627:regulation of vesicle-mediated transport (qval1.61E-11)', 'GO:0023051:regulation of signaling (qval2.79E-11)', 'GO:0032990:cell part morphogenesis (qval4.57E-11)', 'GO:0032412:regulation of ion transmembrane transporter activity (qval5.12E-11)', 'GO:0045666:positive regulation of neuron differentiation (qval5.31E-11)', 'GO:0010976:positive regulation of neuron projection development (qval6.46E-11)', 'GO:0010646:regulation of cell communication (qval6.64E-11)', 'GO:0022898:regulation of transmembrane transporter activity (qval7.3E-11)', 'GO:0051668:localization within membrane (qval1.17E-10)', 'GO:0099601:regulation of neurotransmitter receptor activity (qval2.04E-10)', 'GO:0051962:positive regulation of nervous system development (qval2.81E-10)', 'GO:0060078:regulation of postsynaptic membrane potential (qval3.06E-10)', 'GO:0098662:inorganic cation transmembrane transport (qval3.37E-10)', 'GO:0051130:positive regulation of cellular component organization (qval3.47E-10)', 'GO:0051641:cellular localization (qval3.45E-10)', 'GO:0051649:establishment of localization in cell (qval4.37E-10)', 'GO:0007399:nervous system development (qval4.91E-10)', 'GO:0065009:regulation of molecular function (qval5.17E-10)', 'GO:0050769:positive regulation of neurogenesis (qval6.68E-10)', 'GO:0050877:nervous system process (qval7.41E-10)', 'GO:0050773:regulation of dendrite development (qval8.37E-10)', 'GO:0035418:protein localization to synapse (qval9.68E-10)', 'GO:1900449:regulation of glutamate receptor signaling pathway (qval1.46E-9)', 'GO:0010959:regulation of metal ion transport (qval1.62E-9)', 'GO:0044087:regulation of cellular component biogenesis (qval1.69E-9)', 'GO:2001257:regulation of cation channel activity (qval1.92E-9)', 'GO:0044057:regulation of system process (qval1.9E-9)', 'GO:0097479:synaptic vesicle localization (qval2.39E-9)', 'GO:0098655:cation transmembrane transport (qval4.45E-9)', 'GO:0010720:positive regulation of cell development (qval4.95E-9)', 'GO:0048172:regulation of short-term neuronal synaptic plasticity (qval5.43E-9)', 'GO:0099643:signal release from synapse (qval6.39E-9)', 'GO:0007613:memory (qval7.52E-9)', 'GO:0048814:regulation of dendrite morphogenesis (qval1.01E-8)', 'GO:0017157:regulation of exocytosis (qval1.11E-8)', 'GO:0007416:synapse assembly (qval1.83E-8)', 'GO:0003008:system process (qval2.31E-8)', 'GO:0051963:regulation of synapse assembly (qval2.57E-8)', 'GO:0051648:vesicle localization (qval2.99E-8)', 'GO:0032271:regulation of protein polymerization (qval3.77E-8)', 'GO:0140238:presynaptic endocytosis (qval3.76E-8)', 'GO:0048488:synaptic vesicle endocytosis (qval3.72E-8)', 'GO:0072657:protein localization to membrane (qval4.58E-8)', 'GO:0050770:regulation of axonogenesis (qval5.62E-8)', 'GO:0001505:regulation of neurotransmitter levels (qval9.33E-8)', 'GO:0099072:regulation of postsynaptic membrane neurotransmitter receptor levels (qval1.38E-7)', 'GO:1903530:regulation of secretion by cell (qval2.5E-7)', 'GO:0017158:regulation of calcium ion-dependent exocytosis (qval2.63E-7)', 'GO:0032989:cellular component morphogenesis (qval3.34E-7)', 'GO:1990778:protein localization to cell periphery (qval3.72E-7)', 'GO:0017156:calcium ion regulated exocytosis (qval3.8E-7)', 'GO:0034220:ion transmembrane transport (qval4.01E-7)', 'GO:0007409:axonogenesis (qval4.32E-7)', 'GO:0031503:protein-containing complex localization (qval4.28E-7)', 'GO:0048489:synaptic vesicle transport (qval4.74E-7)', 'GO:0097480:establishment of synaptic vesicle localization (qval4.7E-7)', 'GO:0061001:regulation of dendritic spine morphogenesis (qval5.16E-7)', 'GO:0051650:establishment of vesicle localization (qval5.43E-7)', 'GO:0016192:vesicle-mediated transport (qval6.94E-7)', 'GO:0006812:cation transport (qval7.23E-7)', 'GO:0023061:signal release (qval7.43E-7)', 'GO:0010469:regulation of signaling receptor activity (qval7.73E-7)', 'GO:0032940:secretion by cell (qval8.65E-7)', 'GO:0030001:metal ion transport (qval9.48E-7)', 'GO:0016043:cellular component organization (qval9.93E-7)', 'GO:0043254:regulation of protein complex assembly (qval1.02E-6)', 'GO:0051239:regulation of multicellular organismal process (qval1.17E-6)', 'GO:0046903:secretion (qval1.26E-6)', 'GO:0030833:regulation of actin filament polymerization (qval1.43E-6)', 'GO:0060998:regulation of dendritic spine development (qval1.58E-6)', 'GO:0008104:protein localization (qval1.67E-6)', 'GO:1902903:regulation of supramolecular fiber organization (qval2.11E-6)', 'GO:0031175:neuron projection development (qval2.28E-6)', 'GO:0002090:regulation of receptor internalization (qval2.37E-6)', 'GO:0010770:positive regulation of cell morphogenesis involved in differentiation (qval2.43E-6)', 'GO:0051050:positive regulation of transport (qval2.41E-6)', 'GO:0060079:excitatory postsynaptic potential (qval3.19E-6)', 'GO:0001508:action potential (qval3.19E-6)', 'GO:0050801:ion homeostasis (qval3.27E-6)', 'GO:0051924:regulation of calcium ion transport (qval3.42E-6)', 'GO:0045055:regulated exocytosis (qval3.4E-6)', 'GO:0033036:macromolecule localization (qval3.81E-6)', 'GO:0033555:multicellular organismal response to stress (qval3.81E-6)', 'GO:0071840:cellular component organization or biogenesis (qval3.8E-6)', 'GO:0044089:positive regulation of cellular component biogenesis (qval3.77E-6)', 'GO:1990138:neuron projection extension (qval3.96E-6)', 'GO:0048169:regulation of long-term neuronal synaptic plasticity (qval4.56E-6)', 'GO:0008064:regulation of actin polymerization or depolymerization (qval5.33E-6)', 'GO:0031644:regulation of neurological system process (qval5.29E-6)', 'GO:0002209:behavioral defense response (qval5.73E-6)', 'GO:0030100:regulation of endocytosis (qval5.72E-6)', 'GO:0140029:exocytic process (qval6.02E-6)', 'GO:0051046:regulation of secretion (qval5.98E-6)', 'GO:0032386:regulation of intracellular transport (qval6.06E-6)', 'GO:0032970:regulation of actin filament-based process (qval6.09E-6)', 'GO:0070588:calcium ion transmembrane transport (qval6.21E-6)', 'GO:0030832:regulation of actin filament length (qval6.74E-6)', 'GO:0051640:organelle localization (qval6.69E-6)', 'GO:0034613:cellular protein localization (qval7.6E-6)', 'GO:0009987:cellular process (qval8.32E-6)', 'GO:0046928:regulation of neurotransmitter secretion (qval8.53E-6)', 'GO:0006887:exocytosis (qval8.75E-6)', 'GO:0060291:long-term synaptic potentiation (qval8.71E-6)', 'GO:0051588:regulation of neurotransmitter transport (qval9.93E-6)', 'GO:0006811:ion transport (qval1.02E-5)', 'GO:0051493:regulation of cytoskeleton organization (qval1.04E-5)', 'GO:1903305:regulation of regulated secretory pathway (qval1.12E-5)', 'GO:0070727:cellular macromolecule localization (qval1.18E-5)', 'GO:0007269:neurotransmitter secretion (qval1.23E-5)', 'GO:1902803:regulation of synaptic vesicle transport (qval1.25E-5)', 'GO:2000310:regulation of NMDA receptor activity (qval1.32E-5)', 'GO:0099174:regulation of presynapse organization (qval1.38E-5)', 'GO:0120036:plasma membrane bounded cell projection organization (qval1.48E-5)', 'GO:0030534:adult behavior (qval1.67E-5)', 'GO:0001662:behavioral fear response (qval1.7E-5)', 'GO:0007626:locomotory behavior (qval1.84E-5)', 'GO:1905606:regulation of presynapse assembly (qval2.14E-5)', 'GO:1903169:regulation of calcium ion transmembrane transport (qval2.21E-5)', 'GO:0051656:establishment of organelle localization (qval2.3E-5)', 'GO:0043523:regulation of neuron apoptotic process (qval2.28E-5)', 'GO:0097120:receptor localization to synapse (qval2.33E-5)', 'GO:0048731:system development (qval2.5E-5)', 'GO:0030003:cellular cation homeostasis (qval2.63E-5)', 'GO:0048259:regulation of receptor-mediated endocytosis (qval2.75E-5)', 'GO:0098657:import into cell (qval2.84E-5)', 'GO:0097091:synaptic vesicle clustering (qval3.02E-5)', 'GO:0046907:intracellular transport (qval3.02E-5)', 'GO:0032956:regulation of actin cytoskeleton organization (qval3.62E-5)', 'GO:0110053:regulation of actin filament organization (qval3.69E-5)', 'GO:0051966:regulation of synaptic transmission, glutamatergic (qval3.77E-5)', 'GO:0048588:developmental cell growth (qval3.83E-5)', 'GO:0051705:multi-organism behavior (qval4.36E-5)', 'GO:0051592:response to calcium ion (qval4.4E-5)', 'GO:0006836:neurotransmitter transport (qval4.9E-5)', 'GO:0048522:positive regulation of cellular process (qval5.12E-5)', 'GO:0008306:associative learning (qval5.14E-5)', 'GO:0001764:neuron migration (qval5.53E-5)', 'GO:0006816:calcium ion transport (qval6.02E-5)', 'GO:0030705:cytoskeleton-dependent intracellular transport (qval6.68E-5)', 'GO:0006873:cellular ion homeostasis (qval6.67E-5)', 'GO:0042596:fear response (qval7.51E-5)', 'GO:0045595:regulation of cell differentiation (qval7.62E-5)', 'GO:2000300:regulation of synaptic vesicle exocytosis (qval7.65E-5)']</t>
        </is>
      </c>
      <c r="V28" s="3">
        <f>hyperlink("https://spiral.technion.ac.il/results/MTAwMDAwMg==/27/GOResultsFUNCTION","link")</f>
        <v/>
      </c>
      <c r="W28" t="inlineStr">
        <is>
          <t>['GO:0005515:protein binding (qval1.03E-16)', 'GO:0005516:calmodulin binding (qval4.54E-12)', 'GO:0035254:glutamate receptor binding (qval3.97E-11)', 'GO:0008092:cytoskeletal protein binding (qval1.73E-9)', 'GO:0019904:protein domain specific binding (qval2.4E-9)', 'GO:0022839:ion gated channel activity (qval5.37E-8)', 'GO:0022890:inorganic cation transmembrane transporter activity (qval7.03E-8)', 'GO:0044325:ion channel binding (qval1.01E-7)', 'GO:0022836:gated channel activity (qval1.78E-7)', 'GO:0046961:proton-transporting ATPase activity, rotational mechanism (qval4.29E-7)', 'GO:0017075:syntaxin-1 binding (qval4.01E-7)', 'GO:0008324:cation transmembrane transporter activity (qval6.25E-7)', 'GO:0005216:ion channel activity (qval1.11E-6)', 'GO:0015318:inorganic molecular entity transmembrane transporter activity (qval1.1E-6)', 'GO:0098960:postsynaptic neurotransmitter receptor activity (qval1.11E-6)', 'GO:0022838:substrate-specific channel activity (qval2.34E-6)', 'GO:0019899:enzyme binding (qval2.27E-6)', 'GO:0046873:metal ion transmembrane transporter activity (qval2.22E-6)', 'GO:0022843:voltage-gated cation channel activity (qval2.56E-6)', 'GO:0099529:neurotransmitter receptor activity involved in regulation of postsynaptic membrane potential (qval2.9E-6)', 'GO:0000149:SNARE binding (qval3.64E-6)', 'GO:0022832:voltage-gated channel activity (qval3.52E-6)', 'GO:0005244:voltage-gated ion channel activity (qval3.37E-6)', 'GO:0005261:cation channel activity (qval3.27E-6)', 'GO:0030594:neurotransmitter receptor activity (qval3.37E-6)', 'GO:0015075:ion transmembrane transporter activity (qval8.48E-6)', 'GO:0005488:binding (qval9.88E-6)', 'GO:0036442:proton-exporting ATPase activity (qval9.86E-6)', 'GO:0004970:ionotropic glutamate receptor activity (qval1.71E-5)', 'GO:0015077:monovalent inorganic cation transmembrane transporter activity (qval1.68E-5)', 'GO:0022824:transmitter-gated ion channel activity (qval2.33E-5)', 'GO:0022835:transmitter-gated channel activity (qval2.26E-5)', 'GO:0022803:passive transmembrane transporter activity (qval2.6E-5)', 'GO:0015267:channel activity (qval2.52E-5)', 'GO:1904315:transmitter-gated ion channel activity involved in regulation of postsynaptic membrane potential (qval2.7E-5)', 'GO:0044769:ATPase activity, coupled to transmembrane movement of ions, rotational mechanism (qval2.98E-5)', 'GO:0016247:channel regulator activity (qval5.22E-5)', 'GO:0005230:extracellular ligand-gated ion channel activity (qval5.53E-5)', 'GO:0008066:glutamate receptor activity (qval6.21E-5)', 'GO:0019901:protein kinase binding (qval6.11E-5)', 'GO:0098918:structural constituent of synapse (qval6.29E-5)', 'GO:0019905:syntaxin binding (qval7.56E-5)', 'GO:0022857:transmembrane transporter activity (qval9.15E-5)']</t>
        </is>
      </c>
      <c r="X28" s="3">
        <f>hyperlink("https://spiral.technion.ac.il/results/MTAwMDAwMg==/27/GOResultsCOMPONENT","link")</f>
        <v/>
      </c>
      <c r="Y28" t="inlineStr">
        <is>
          <t>['GO:0097458:neuron part (qval5.12E-83)', 'GO:0044456:synapse part (qval6.96E-83)', 'GO:0045202:synapse (qval2.12E-71)', 'GO:0098978:glutamatergic synapse (qval4.92E-58)', 'GO:0043005:neuron projection (qval1.74E-52)', 'GO:0042995:cell projection (qval1.56E-49)', 'GO:0120025:plasma membrane bounded cell projection (qval1.81E-44)', 'GO:0120038:plasma membrane bounded cell projection part (qval4.1E-39)', 'GO:0044463:cell projection part (qval3.65E-39)', 'GO:0099572:postsynaptic specialization (qval7.69E-28)', 'GO:0014069:postsynaptic density (qval4.13E-27)', 'GO:0033267:axon part (qval1.47E-26)', 'GO:0098793:presynapse (qval2.82E-26)', 'GO:0030425:dendrite (qval3.09E-26)', 'GO:0044297:cell body (qval1E-25)', 'GO:0097060:synaptic membrane (qval9.61E-26)', 'GO:0043025:neuronal cell body (qval1.99E-25)', 'GO:0098936:intrinsic component of postsynaptic membrane (qval4.51E-25)', 'GO:0030054:cell junction (qval5.93E-25)', 'GO:0099055:integral component of postsynaptic membrane (qval5.9E-24)', 'GO:0016020:membrane (qval7.14E-24)', 'GO:0099240:intrinsic component of synaptic membrane (qval2.49E-23)', 'GO:0099699:integral component of synaptic membrane (qval1.13E-22)', 'GO:0098794:postsynapse (qval1.02E-21)', 'GO:0005886:plasma membrane (qval3.18E-21)', 'GO:0034703:cation channel complex (qval3.6E-20)', 'GO:0043198:dendritic shaft (qval3.03E-19)', 'GO:0034702:ion channel complex (qval8.48E-19)', 'GO:1902495:transmembrane transporter complex (qval3.08E-18)', 'GO:0070382:exocytic vesicle (qval5.48E-18)', 'GO:1990351:transporter complex (qval9.89E-18)', 'GO:0008021:synaptic vesicle (qval2.07E-17)', 'GO:0099060:integral component of postsynaptic specialization membrane (qval1.14E-16)', 'GO:0045211:postsynaptic membrane (qval1.47E-16)', 'GO:0098948:intrinsic component of postsynaptic specialization membrane (qval1.48E-16)', 'GO:0044309:neuron spine (qval3.1E-15)', 'GO:0030133:transport vesicle (qval4.5E-15)', 'GO:0044459:plasma membrane part (qval5.11E-15)', 'GO:0044425:membrane part (qval5.96E-15)', 'GO:0098590:plasma membrane region (qval7.85E-15)', 'GO:0044306:neuron projection terminus (qval1.47E-14)', 'GO:0043197:dendritic spine (qval1.5E-14)', 'GO:0099501:exocytic vesicle membrane (qval4.81E-14)', 'GO:0030672:synaptic vesicle membrane (qval4.7E-14)', 'GO:0030658:transport vesicle membrane (qval1.33E-13)', 'GO:0030424:axon (qval4.3E-13)', 'GO:0099061:integral component of postsynaptic density membrane (qval2.61E-12)', 'GO:0098685:Schaffer collateral - CA1 synapse (qval3.44E-12)', 'GO:0099146:intrinsic component of postsynaptic density membrane (qval3.63E-12)', 'GO:0098982:GABA-ergic synapse (qval5.75E-12)', 'GO:0098796:membrane protein complex (qval9.43E-12)', 'GO:0043679:axon terminus (qval1.23E-10)', 'GO:0098797:plasma membrane protein complex (qval2.51E-10)', 'GO:0098889:intrinsic component of presynaptic membrane (qval4.17E-10)', 'GO:0030426:growth cone (qval5.61E-10)', 'GO:0098878:neurotransmitter receptor complex (qval1.35E-9)', 'GO:0030427:site of polarized growth (qval1.6E-9)', 'GO:0098563:intrinsic component of synaptic vesicle membrane (qval1.72E-9)', 'GO:0044464:cell part (qval1.85E-9)', 'GO:0099056:integral component of presynaptic membrane (qval2.38E-9)', 'GO:0043195:terminal bouton (qval2.37E-9)', 'GO:0099503:secretory vesicle (qval2.52E-9)', 'GO:0060076:excitatory synapse (qval2.94E-9)', 'GO:0044433:cytoplasmic vesicle part (qval3.31E-9)', 'GO:0031410:cytoplasmic vesicle (qval5.69E-9)', 'GO:0043209:myelin sheath (qval6.65E-9)', 'GO:0097708:intracellular vesicle (qval7.48E-9)', 'GO:0008328:ionotropic glutamate receptor complex (qval9.61E-9)', 'GO:0005737:cytoplasm (qval1.2E-8)', 'GO:0098984:neuron to neuron synapse (qval1.56E-8)', 'GO:0042734:presynaptic membrane (qval1.54E-8)', 'GO:0031982:vesicle (qval4.85E-8)', 'GO:0031226:intrinsic component of plasma membrane (qval1.14E-7)', 'GO:0030659:cytoplasmic vesicle membrane (qval1.21E-7)', 'GO:0034705:potassium channel complex (qval1.8E-7)', 'GO:0008076:voltage-gated potassium channel complex (qval2.08E-7)', 'GO:0043204:perikaryon (qval3.09E-7)', 'GO:0120111:neuron projection cytoplasm (qval4.02E-7)', 'GO:0032590:dendrite membrane (qval1E-6)', 'GO:0005887:integral component of plasma membrane (qval1.07E-6)', 'GO:0030285:integral component of synaptic vesicle membrane (qval1.28E-6)', 'GO:0012506:vesicle membrane (qval1.31E-6)', 'GO:0032589:neuron projection membrane (qval1.52E-6)', 'GO:0098871:postsynaptic actin cytoskeleton (qval1.95E-6)', 'GO:0031256:leading edge membrane (qval2.47E-6)', 'GO:0032838:plasma membrane bounded cell projection cytoplasm (qval3.33E-6)', 'GO:0048471:perinuclear region of cytoplasm (qval7.72E-6)', 'GO:0098588:bounding membrane of organelle (qval1.76E-5)', 'GO:0044444:cytoplasmic part (qval1.88E-5)', 'GO:0031224:intrinsic component of membrane (qval1.87E-5)']</t>
        </is>
      </c>
    </row>
    <row r="29">
      <c r="A29" s="1" t="n">
        <v>28</v>
      </c>
      <c r="B29" t="n">
        <v>20948</v>
      </c>
      <c r="C29" t="n">
        <v>3212</v>
      </c>
      <c r="D29" t="n">
        <v>76</v>
      </c>
      <c r="E29" t="n">
        <v>1859</v>
      </c>
      <c r="F29" t="n">
        <v>906</v>
      </c>
      <c r="G29" t="n">
        <v>20</v>
      </c>
      <c r="H29" t="n">
        <v>5700</v>
      </c>
      <c r="I29" t="n">
        <v>63</v>
      </c>
      <c r="J29" s="2" t="n">
        <v>-6708.877499796047</v>
      </c>
      <c r="K29" t="n">
        <v>0.5201895113706012</v>
      </c>
      <c r="L29" t="inlineStr">
        <is>
          <t>Atp6v1h,Sntg1,Vxn,A830018L16Rik,Kcnb2,Stau2,Tmem70,Ogfrl1,Khdrbs2,Fam168b,Lman2l,Cnnm4,Actr1b,Mgat4a,2010300C02Rik,Lonrf2,D930019O06Rik,Mrps9,Tex30,Bivm,Slc39a10,Gm28151,Gls,Dnah7a,Hspe1,Sumo1,Abi2,Raph1,D630023F18Rik,Map2,Unc80,Lancl1,Xrcc5,Arpc2,Rnf25,Retreg2,Abcb6,Tuba4a,Ptprn,Speg,Asic4,Tmem198,Inha,Slc4a3,Epha4,Scg2,Nyap2,Sphkap,Itm2c,Ngef,Arl4c,Ube2f,Ndufa10,Ppp1r7,Hdlbp,Stk25,Rab3gap1,R3hdm1,Mfsd4a,Lrrn2,Etnk2,Atp2b4,Ppp1r12b,Timm17a,Tmem9,Camsap2,B3galt2,Glrx2,Rgs2,Trmt1l,1700025G04Rik,Tsen15,Lamc2,Rnasel,Cacna1e,Xpr1,Acbd6,Brinp2,Astn1,Mrps14,Klhl20,Ankrd45,Kifap3,Nme7,Atp1b1,Tiprl,Gpr161,Rgs4,B4galt3,Klhdc9,Cadm3,Rgs7,Adss,Smyd3,Stum,Susd4,Mark1,Iars2,Gm2061,Nenf,Plxna2,A330023F24Rik,Fam171a1,Nmt2,Suv39h2,Camk1d,Sec61a2,Celf2,Il15ra,Fbh1,C1ql3,Cacnb2,Thnsl1,Gpr158,Pdss1,Cacna1b,Zmynd19,Mrpl41,Nelfb,Ssna1,Grin1,Npdc1,Snapc4,Pmpca,Sec16a,Surf1,Rexo4,Slc2a6,Fam163b,Brd3os,Olfm1,Ddx31,Coq4,Sptan1,Spout1,Cstad,Tor1a,Ncs1,Exosc2,Prrc2b,Swi5,Dnm1,1110008P14Rik,Ptges2,Slc25a25,St6galnac6,Cdk9,Stxbp1,Ralgps1,Gapvd1,Rabepk,Psmd5,Rab14,Ndufa8,Rabgap1,Strbp,Lhx2,Arpc5l,Arhgap15,Mbd5,Kif5c,Rprm,Ccdc148,Psmd14,Tbr1,Slc4a10,Scn3a,Scn2a,Csrnp3,Klhl23,Ubr3,Mettl8,Slc25a12,Ola1,Chn1,Atf2,Atp5g3,Lnpk,Pde1a,Frzb,Tnks1bp1,Ptprj,Fnbp4,C1qtnf4,Ndufs3,Celf1,Madd,Arhgap1,Atg13,Chst1,Syt13,Trim44,D430041D05Rik,BB218582,Mpped2,Kcna4,Bdnf,Nop10,Emc4,Ryr3,Scg5,Rasgrp1,Pak6,Disp2,Rtf1,Itpka,Ltk,Mapkbp1,Pla2g4e,Lrrc57,Adal,Trp53bp1,Ckmt1,Ctdspl2,Slc30a4,Bloc1s6,Galk2,Usp50,Stard7,Mrps5,Lzts3,Atrn,Gfra4,1700037H04Rik,Pank2,Prnp,Tmem230,Cds2,Chgb,Crls1,Tmx4,Plcb1,Snap25,Tasp1,Ndufaf5,Flrt3,Pcsk2,Dzank1,Slc24a3,Naa20,Gzf1,Napb,Snph,Csnk2a1,Tm9sf4,Kif3b,Commd7,Map1lc3a,Ggt7,2900097C17Rik,Epb41l1,Dlgap4,Ndrg3,Src,Snhg11,Dhx35,Plcg1,Tox2,Gdap1l1,Pkig,Ywhab,Tomm34,Slc12a5,Zmynd8,Trp53rkb,Cse1l,Kcnb1,1110018N20Rik,Ube2v1,Pard6b,Pfdn4,Gnas,Gm4631,Gm14419,Lsm14b,Psma7,Hrh3,Mrgbp,Gm27032,Arfgap1,9230112E08Rik,Kcnq2,Eef1a2,Stmn3,Dnajc5,Oprl1,Pcmtd2,Pkia,Stmn2,Hey1,Ralyl,Mir124-2hg,Bhlhe22,Armc1,Pde7a,Nceh1,Rpl22l1,Egfem1,Slc7a14,Ndufb5,Usp13,Zfp267,Qrfpr,Bbs7,Cetn4,Noct,Ndufc1,Sertm1,Dclk1,Nbea,Pfn2,Dhx36,E130311K13Rik,Gfm1,Kpna4,Serpini1,Rapgef2,Gria2,Gucy1b1,Map9,Tmem131l,Fbxw7,Prcc,Mef2d,Slc25a44,Sema4a,1500004A13Rik,Dap3,Rusc1,Fam189b,Kcnn3,Adar,Chrnb2,Ube2q1,Atp8b2,Ubap2l,Slc27a3,Celf3,Pogz,Rfx5,Pip5k1a,Mllt11,Ensa,Ankrd34a,Pex11b,Prkab2,Zfp697,Man1a2,Ap4b1,Phtf1,Magi3,Kcnd3,Ddx20,Atp5f1,Slc6a17,Strip1,Gpr61,Atxn7l2,Psrc1,Celsr2,5330417C22Rik,Wdr47,Dph5,Rtca,Plppr4,Fnbp1l,Ank2,Sec24b,Cxxc4,Ppp3ca,H2afz,Lmo4,Ssx2ip,Prkacb,Miga1,Usp33,Ak5,St6galnac5,Zranb2,B230334C09Rik,Lrrc7,Fam110b,Sdcbp,Rab2a,2610301B20Rik,Tmem67,Fam92a,Necab1,Rragd,Ndufb6,Tmem215,Dnaja1,Nol6,Dctn3,Ccl27a,Phf24,Dnajb5,Tesk1,Slc25a51,Aldh1b1,Ncbp1,Gabbr2,Anks6,Alg2,Plppr1,Elp1,Frrs1l,Ugcg,Trim32,Brinp1,Lurap1l,Zdhhc21,Sh3gl2,Klhl9,Elavl2,9530080O11Rik,Hook1,Tm2d1,Raver2,Dnajc6,Sgip1,Insl5,Wdr78,Dab1,Prkaa2,Ssbp3,Lrrc42,Btf3l4,Rnf11,Bend5,Nsun4,Akr1a1,Mmachc,Eri3,Svbp,Ccdc30,Hivep3,Foxo6,Scmh1,Smap2,Hpcal4,Gnl2,Grik3,Oscp1,Ncdn,Dlgap3,Smim12,Azin2,Zbtb8a,Dcdc2b,Tmem39b,Adgrb2,Pef1,Fabp3,Atpif1,Extl1,Gale,Kdm1a,Wnt4,Rap1gap,Sh2d5,Kif17,Mul1,Camk2n1,Igsf21,Crocc,Dnajc16,Vps13d,Miip,Mtor,Cort,Cenps,Ube4b,Clstn1,Slc25a33,Rnf207,Chd5,Kcnab2,Nphp4,Ajap1,Atad3a,Mrpl20,Dvl1,Acap3,Noc2l,Cdk14,Cfap69,Adam22,Sema3e,Pclo,Magi2,Ptpn12,Fam185a,Srpk2,Atg9b,Cdk5,Agap3,Rheb,Actr3b,Dpp6,Rbm33,Lmbr1,Ube3c,Dnajb6,Mapre3,Cgref1,Slc30a3,Ywhah,Gm1673,Htt,Adra2c,Trmt44,Jakmip1,Crmp1,Evc2,Slit2,Kcnip4,Ccdc149,Anapc4,Nwd2,Tbc1d1,Gm20033,Uchl1,Gabra4,Gabrb1,Ociad2,Dcun1d4,Aasdh,Epha5,Grsf1,Dck,Parm1,Cdkl2,G3bp2,Sept11,Coq2,Helq,Mapk10,Brdt,Ephx4,Dipk1a,Gm10419,Zfp932,Noc4l,Ddx51,Ulk1,Miat,Srrd,Asphd2,Sez6l,Grk3,2900026A02Rik,Ficd,Iscu,Ssh1,Svop,Alkbh2,Ube3b,1500011B03Rik,Cabp1,Pop5,Dynll1,Srrm4,Nos1,Rnft2,Rasal1,Dtx1,Tctn1,Vps29,Fam216a,Arpc3,Atp2a2,Anapc5,Rhof,Bcl7a,Ccdc92,Ncor2,Bri3bp,Glt1d1,Rimbp2,Ran,Mrps17,Chchd2,Zbed5,Caln1,Galnt17,Stx1a,Dnajc30,Mdh2,Srrm3,Ywhag,Ift22,Vgf,Ap1s1,Actl6b,Nyap1,Zkscan1,Ap4m1,Mblac1,Prkar1b,Sun1,Elfn1,Ttyh3,Tnrc18,Rnf216,Pms2,Rsph10b,Lmtk2,Nptx2,Tmem130,Trrap,Usp12,Hsph1,Brca2,Gm43597,Casd1,Ppp1r9a,Dync1i1,Sem1,Asns,Umad1,Ndufa4,Tmem106b,Capza2,Wasl,Arf5,Lrrc4,Rbm28,Impdh1,Atp6v1f,Tnpo3,Mest,Agbl3,Mtpn,Zc3hav1l,Ttc26,Slc37a3,Tmem178b,Tcaf1,Cntnap2,Cul1,Atp6v0e2,AI854703,Cycs,Snx10,Neurod6,Ppm1k,Lancl2,Vopp1,Herc3,Snca,Ccser1,Serbp1,Chmp3,St3gal5,Lrrtm1,Mrpl19,1700003E16Rik,Dctn1,Emx1,Smyd5,Fbxo41,Add2,Gm44214,Aak1,Copg1,H1fx,Ruvbl1,Plxna1,Chchd6,Nup210,Gpr27,Chl1,Lhfpl4,Fancd2,Brk1,Syn2,Efcab12,Zfp422,Rasgef1a,Cacna1c,Tmem121b,Atp6v1e1,Slc2a3,Necap1,Clstn3,Grcc10,Atn1,Eno2,Tpi1,Gpr162,Mlf2,Cops7a,Pianp,Zfp384,Gapdh,D6Wsu163e,Prmt8,Gabarapl1,Magohb,Grin2b,Wbp11,Lmo3,Cmas,Etnk1,Gm15706,Prkcg,Tsen34,Leng8,Syt5,Hspbp1,Shisa7,Nat14,Ccdc106,Zfp28,Zik1,Zscan18,Zscan22,Ube2m,Mzf1,Slc8a2,Meis3,Sae1,Arhgap35,Ap2s1,Fkrp,Strn4,Dact3,Calm3,Pnmal2,Gm42372,Ppp5c,Cd3eap,Zfp108,Zfp575,Atp1a3,Grik5,Gsk3a,Itpkc,Coq8b,Numbl,Sptbn4,Pld3,2310022A10Rik,Ttc9b,Dyrk1b,Eid2,Med29,Lrfn1,Spred3,Dpf1,Zfp82,Lrfn3,Arhgap33,Gramd1a,Gpi1,Lrp3,Nudt19,Pdcd5,Dpy19l3,Tshz3,Ccne1,Gm17102,Clec11a,Syt3,Cpt1c,Scaf1,Slc17a7,Lin7b,Snrnp70,Car11,Sult2b1,Lmtk3,Ldha,Ptpn5,Nipa2,Gabra5,Gabrb3,Snrpn,B230209E15Rik,A230057D06Rik,Apba2,Fam189a1,Tm2d3,Mef2a,Sv2b,Ntrk3,Pex11a,Sema4b,Unc45a,Hddc3,Whamm,3110040N11Rik,Hdgfl3,Grm5,Dlg2,Ankrd42,Ndufc2,Pgm2l1,Ppme1,Rab6a,Arhgef17,Atg16l2,Pde2a,Fam160a2,Arfip2,Tub,Lmo1,Trim66,Mical2,Parva,Btbd10,Psma1,1110004F10Rik,Arl6ip1,Syt17,Gde1,9030407P20Rik,Prkcb,Cacng3,Lcmt1,Zkscan2,Xpo6,Spns1,Coro1a,Ypel3,Aldoa,Doc2a,Cdipt,Srcap,Zfp668,Tacc2,Gpr26,Ctbp2,Fank1,Tcerg1l,Stk32c,Adgra1,Tubgcp2,Caly,Mtg1,Sprn,Zfp941,B4galnt4,Hras,Cend1,Slc25a22,Dusp8,Insr,Tgfbr3l,Ctxn1,Efnb2,Col4a2,Arhgef7,Mcf2l,Dcun1d2,Ap3m2,Bag4,Unc5d,Smim18,Tusc3,Micu3,Cnot7,Slc25a4,Ing2,Gpm6a,Sap30,Clcn3,Sh3rf1,Psd3,Atp6v1b2,Lzts1,Zfp963,Pbx4,Yjefn3,Slc25a42,Ddx49,Crtc1,Tmem59l,Fkbp8,Rab3a,Pik3r2,Slc5a5,Map1s,Babam1,Abhd8,Unc13a,Fcho1,Ap1m1,Eps15l1,Cherp,Slc35e1,Tmem38a,Large1,Rbmxl1,Scoc,Dnajb1,Adgrl1,Prkaca,Zswim4,Dand5,Calr,Junb,Tnpo2,Wdr83os,4921524J17Rik,Dnaja2,Itfg1,Cyld,Tox3,Ogfod1,C78859,Herpud1,Cx3cl1,Ccl17,Polr2c,Ndrg4,Slc38a7,Tk2,Cmtm4,Slc9a5,Atp6v0d1,Ripor1,Carmil2,Gfod2,Ranbp10,Cenpt,Pskh1,Prmt7,Smpd3,Cyb5b,Dhodh,Ddx19b,Znrf1,Fbxo31,Aprt,Galns,Cbfa2t3,Cdk10,Spata2l,Tcf25,Dbndd1,2810455O05Rik,Acta1,Arv1,Gnpat,Tsnax,Pcnx2,Slc35f3,Tomm20,Slc36a4,Fat3,Ubl5,Mrpl4,Icam5,Pde4a,Cdkn2d,Qtrt1,Plppr2,Ccdc151,Zfp810,Opcml,Arhgap32,Ddx25,Pknox2,Nrgn,Scn3b,Thy1,Usp2,C2cd2l,Gm47204,Kmt2a,Atp5l,Fxyd6,Pcsk7,Cadm1,Dlat,Arhgap20,AI593442,Acat1,Elmod1,Dmxl2,Idh3a,Lingo1,Snupn,Ptpn9,Scamp5,Rpp25,Cox5a,Mpi,Cyp11a1,Islr2,Stoml1,Nptn,Bbs4,Celf6,Parp6,Pkm,Gramd2,Coro2b,Fem1b,Map2k1,Tpm1,Polr2m,Myo5a,Gnb5,Lysmd2,Cox7a2,Hmgn3,Dop1a,Snap91,Rasgrf1,Trpc1,Armc8,Rab6b,Cpne4,Wdr82,Grm2,Cish,Nprl2,Ifrd2,Camkv,Traip,Ip6k1,Bsn,Ccdc71,Ndufaf3,Dalrd3,Nckipsd,Shisa5,Tma7,Cspg5,Trank1,Arpp21,Fbxl2,Gpd1l,Gm2415,Wdr48,Eif1b,Cck,Nktr,E530011L22Rik,Tmem158,Ppp1r14c,Gm21781,Vip,Ipcef1,Lrp11,Samd5,Stxbp5,Hivep2,Abracl,Arfgef3,Slc18b1,Ncoa7,Tspyl1,Tspyl4,Cdc40,Wasf1,Fig4,Cep57l1,Armc2,Afg1l,Snx3,Sobp,Serinc1,Sh3rf3,Psap,Ppa1,Hk1,Slc25a16,Zwint,Gnaz,Snrpd3,Mif,Smarcb1,Prmt2,Sumo3,Rrp1,2610008E11Rik,C2cd4c,Shc2,Gm47163,Rnf126,Palm,Plppr3,Prtn3,R3hdm4,Cbarp,Atp5d,Efna2,Klf16,Atcay,Zfr2,Matk,Pip5k1c,Dohh,Gna11,Slc41a2,Ric8b,Prdm4,Arl1,Slc25a3,Cdk17,Plxnc1,Socs2,Ube2n,Atp2b1,Dusp6,Slc6a15,Lin7a,Syt1,Nav3,Kcnmb4,Cnot2,4933412E12Rik,Grip1,Tbc1d30,Tafa2,Agap2,B4galnt1,Arhgef25,Dtx3,Atp5b,Ikzf4,Vmn2r84,Mtfp1,Camk2b,Ppia,Ppp3r1,Wdr92,Actr2,Rab1a,Mdh1,0610010F05Rik,Bcl11a,Mtif2,Gpr75,Cpeb4,Nsg2,Fbll1,Tenm2,Gabrg2,Gabra1,Ttc1,Clint1,Cyfip2,Sqstm1,Ube2b,Skp1a,Vdac1,Zcchc10,A430108G06Rik,Gria1,Larp1,Rnf187,Guk1,Arf1,Snap47,Rai1,Drc3,B9d1,A530017D24Rik,Ttc19,Ubb,Zfp287,Map2k4,Vamp2,Rnf227,Chd3,Senp3,Zbtb4,Nlgn2,Plscr3,Neurl4,Eif5a,Dlg4,0610010K14Rik,Rnasek,Pelp1,Med11,Spag7,Camta2,6330403K07Rik,Camkk1,Rap1gap2,Sgsm2,Srr,Mir22hg,Crk,Abr,Blmh,Ankrd13b,Sez6,Phf12,Flot2,Unc119,Nlk,Ksr1,Rhot1,Cdk5r1,Ap2b1,Dusp14,Usp32,Gdpd1,Ppm1e,Rad51c,Tspoap1,Mrps23,Dgke,Mmd,Cox11,Utp18,Nme1,Rsad1,Mrpl27,Zfp652os,Ube2z,Atp5g1,Pip4k2b,Cacnb1,Cdk12,Thra,Rapgefl1,Igfbp4,Smarce1,A830036E02Rik,Atp6v0a1,Becn1,Aarsd1,Rundc1,Atxn7l3,Rundc3a,Fam171a2,Eftud2,Ccdc103,Dcakd,Nmt1,Rprml,Nsf,Tanc2,Cep95,Psmd12,Helz,Map2k6,Sstr2,Jpt1,Sumo2,Grb2,Fbf1,Acox1,Prcd,Mgat5b,Tnrc6c,Rbfox3,Gaa,Baiap2,Actg1,Arl16,Mrpl12,Rac3,Csnk1d,Hexdc,Foxk2,Rab40b,Metrnl,Dtnb,Ncoa1,Wdr35,Vsnl1,Fam49a,Kcnf1,Grhl1,Eipr1,Myt1l,Sh3yl1,Dld,Efcab10,Ahr,Tspan13,Dock4,Nrcam,Ap4s1,Akap6,Prorp,Ralgapa1,Mbip,Sec23a,Trappc6b,Pnn,Lrfn5,Fkbp3,Klhdc2,Cdkl1,Atl1,Sav1,Trim9,Tmx1,Actr10,Timm9,Rtn1,Syt16,Dbpht2,Akap5,Rab15,Gphn,Atp6v1d,Vti1b,Exd2,Gm26777,Galnt16,Gm3693,Ttc9,Rbm25,Riox1,Bbof1,Arel1,Ylpm1,Rps6kl1,Irf2bpl,Zdhhc22,Tmed8,Calm1,Ttc7b,Gpr68,Ndufb1-ps,Unc79,Otub2,Ddx24,D430019H16Rik,Papola,Cyp46a1,Evl,Begain,Meg3,Rian,Dync1h1,Hsp90aa1,2810029C07Rik,Bag5,Klc1,Ppp1r13b,Tmem179,Akt1,Cep170b,Wdr60,Tasor2,Pfkp,Zmynd11,Chrm3,Ryr2,Mtr,Ero1lb,Lyst,Hecw1,Vps41,Amph,AK157302,Nrsn1,Gm40841,Tubb2a,Prpf4b,Nrn1,Gcnt2,Smim13,Tbc1d7,Ranbp9,Dtnbp1,Atxn1,Rbm24,Cap2,Fam8a1,Rnf144b,Wnk2,Spin1,Drd1,Sfxn1,Cplx2,Gprin1,Sncb,Unc5a,Rgs14,Grk6,Pdlim7,Fam193b,Txndc15,Hnrnpa0,Agtpbp1,Dapk1,Habp4,Uqcrb,Zfp65,Adcy2,Ube2ql1,Med10,Mef2c,C130071C03Rik,Ccnh,Rasgrf2,Msh3,Homer1,Enc1,Mrps27,Map1b,Rgs7bp,Rab3c,Plk2,Ddx4,Mtrex,Arl15,Fgf10,Pdhb,Fezf2,Synpr,Thoc7,Atxn7,Thrb,Ube2e2,Gm2237,Gng2,Ecd,Ppp3cb,Zswim8,Kcnma1,Slmap,Erc2,Cacna2d3,Cacna1d,Nisch,Tnnc1,Ercc6,Mapk8,Gm49032,Grid1,Ghitm,Mettl17,Hnrnpc,4931414P19Rik,Psmb5,Slc7a8,Slc22a17,Zfhx2,Jph4,Nop9,Pspc1,Eef1akmt1,Fam124a,Ints6,Mir124a-1hg,Fbxo16,Ccdc25,Ptk2b,Pnma2,Egr3,Dmtn,Sucla2,Htr2a,Zc3h13,Tsc22d1,Serp2,Akap11,Mzt1,Mycbp2,Slitrk1,Nalcn,Fbxo4,Oxct1,Sub1,Zfr,6030458C11Rik,Basp1,Ctnnd2,Tspyl5,Kcns2,Ankrd46,Ywhaz,Ncald,Atp6v1c1,Zfpm2,Oxr1,Sybu,Kcnv1,Mal2,Trib1,Fam49b,Lrrc6,Fam135b,Gm49066,Ptp4a3,Adgrb1,Ly6e,Ly6h,Grina,Kifc2,Rbfox2,Kctd17,Sstr3,Elfn2,Pdxp,Nol12,1700088E04Rik,Kcnj4,Dnal4,Nptxr,Cbx6,Cbx7,Syngr1,Sgsm3,Mrtfa,Mchr1,Tef,Sept3,Mpped1,Sult4a1,Rtl6,Atxn10,Tafa5,Panx2,Mapk8ip2,Slc2a13,Lrrk2,Pdzrn4,Nell2,Cacnb3,Arf3,5730414N17Rik,Kcnh3,Nckap5l,Faim2,Asic1,Slc4a8,Scn8a,A330009N23Rik,Atg101,Copz1,Pde1b,Ppp1r1a,Cdip1,Ubald1,Rbfox1,Grin2a,Snn,Mrtfb,Bmerb1,Ube2v2,Dnm1l,Mapk1,Ypel1,Tmem191c,Pi4ka,Lztr1,Gm49785,Slc7a4,Smpd4,Ccdc74a,Klhl22,B830017H08Rik,Rtn4r,Tango2,Gnb1l,Abcc5,Ap2m1,Eif4g1,Fam131a,Polr2h,Chrd,Eif4a2,Sst,Atp13a3,Ppp1r2,0610012G03Rik,Cep19,Fyttd1,Kalrn,Gsk3b,B4galt4,Gap43,Zdhhc23,Atp6v1a,Sidt1,Cd200,Tagln3,Plcxd2,Dzip3,Zbtb11,Senp7,Tomm70a,Dcbld2,Robo2,Cxadr,Ncam2,Tiam1,Sod1,Scaf4,Synj1,Donson,Cbr1,Ttc3,Wrb,Dscam,Prdm15,Tiam2,Dynlt1a,Pde10a,Mas1,Sod2,BC002059,Lix1,Ppp2r1a,Zfp942,Zfp13,Flywch1,Pdpk1,Atp6v0c,Rnps1,Mlst8,Caskin1,Traf7,Rab26,Syngr3,Hagh,Mapk8ip3,Unkl,Cacna1h,Rpusd1,Fbxl16,Rhbdl1,Wdr90,Rgs11,Neurl1b,Ergic1,Pacsin1,Srpk1,Mapk14,Mtch1,Rnf8,Zfp763,Zfp81,Prrt1,Ehmt2,Gm10501,Atp6v1g2,Gtf2h4,Flot1,Tubb5,Prr3,Gnl1,A930015D03Rik,Gabbr1,Runx2,Mrpl2,Klhdc3,Trerf1,Tomm6,Hdgfl2,Sema6b,Dpp9,A230051N06Rik,Ptprs,Pja2,Ndufv2,Rab12,Dlgap1,Myl12b,Lpin2,Clip4,Cebpzos,Prkce,Calm2,Fbxo11,Nrxn1,Cul2,Usp14,Snrpd1,Impact,B4galt6,Nol4,Elp2,Tpgs2,Celf4,Rit2,Syt4,Srp19,Egr1,Hspa9,Matr3,Pfdn1,Diaph1,Pcdh1,Rnf14,Gnpda1,Ndfip1,C030017B01Rik,Ppp2r2b,AC156546.1,Ap3s1,Minar2,Chsy3,Camk2a,Slc6a7,Napg,Wdr7,St8sia3,Nars,Nedd4l,Grp,Mppe1,Afg3l2,Spire1,Rnmt,Rab27b,Poli,Cxxc1,Rnf165,Kcng2,Zfp407,Neto1,Dok6,Pitpnm1,Rps6kb2,Ppp1ca,Ankrd13d,Lrfn4,Dpp3,Mrpl11,B4gat1,Cnih2,Snx32,Ehbp1l1,Znhit2,Nrxn2,Otub1,Rcor2,Spindoc,Rtn3,Zbtb3,Gng3,Fads3,Syt7,Tkfc,Tmem132a,Tle4,Zfand5,Gda,Smarca2,Slc1a1,Pten,Hectd2,Exoc6,Blnk,Slit1,Pgam1,Avpi1,Got1,Sfxn3,Gm28578,Oga,Armh3,Psd,Cuedc2,Sufu,Ina,Pcgf6,Atp5md,Sorcs3,Gucy2g,Zdhhc6,Fam160b1,Atrnl1,Nanos1,Nudt11,Nudt10,Usp27x,2010204K13Rik,Syp,Pim2,Pcsk1n,Wdr13,Rbm3,Dynlt3,Tspan7,Atp6ap2,Usp9x,Usp11,Araf,Syn1,Cfp,Elk1,Pgrmc1,Zbtb33,Gria3,Dcaf12l1,Hprt,Rtl8a,Slc9a6,Fgf13,Slitrk4,Slitrk2,Tmem185a,Mamld1,Cd99l2,Prrg3,Atp2b3,Pnck,Ubl4a,Rab39b,Pls3,Tab3,Il1rapl1,Arx,Maged1,Zxdb,Arhgef9,Zc3h12b,Ar,Pja1,Dlg3,Zmym3,Ftx,Nexmif,Magee1,Pgk1,Zfp711,Chm,Pcdh11x,Pcdh19,Armcx2,Armcx5,Gprasp1,Gprasp2,Arxes1,Bex2,Tceal5,Tceal9,Bex3,Tceal3,Morf4l2,Rab9b,Zcchc18,Frmpd3,Prps1,Rtl4,Tro,Huwe1,Iqsec2,Ubqln2,Nbdy,Cnksr2,Pdha1,Rai2,Reps2,Rbbp7,Zrsr2,Glra2,Trappc2,Frmpd4,Gm21887,Kdm5d,AC149090.1</t>
        </is>
      </c>
      <c r="M29" t="inlineStr">
        <is>
          <t>[(9, 15), (9, 26), (9, 36), (9, 41), (9, 42), (9, 45), (9, 49), (9, 54), (9, 58), (9, 65), (9, 68), (9, 71), (9, 72), (9, 74), (28, 15), (28, 36), (28, 42), (28, 45), (28, 49), (28, 58), (28, 65), (28, 74), (30, 65), (30, 74), (47, 15), (47, 26), (47, 36), (47, 41), (47, 42), (47, 45), (47, 49), (47, 54), (47, 58), (47, 65), (47, 68), (47, 71), (47, 72), (47, 74), (60, 15), (60, 36), (60, 42), (60, 45), (60, 49), (60, 54), (60, 58), (60, 65), (60, 71), (60, 72), (60, 74), (63, 15), (63, 26), (63, 36), (63, 41), (63, 42), (63, 45), (63, 49), (63, 54), (63, 58), (63, 65), (63, 68), (63, 71), (63, 72), (63, 74)]</t>
        </is>
      </c>
      <c r="N29" t="n">
        <v>3614</v>
      </c>
      <c r="O29" t="n">
        <v>0.5</v>
      </c>
      <c r="P29" t="n">
        <v>0.95</v>
      </c>
      <c r="Q29" t="n">
        <v>3</v>
      </c>
      <c r="R29" t="n">
        <v>10000</v>
      </c>
      <c r="S29" t="inlineStr">
        <is>
          <t>17/12/2022, 22:22:05</t>
        </is>
      </c>
      <c r="T29" s="3">
        <f>hyperlink("https://spiral.technion.ac.il/results/MTAwMDAwMg==/28/GOResultsPROCESS","link")</f>
        <v/>
      </c>
      <c r="U29" t="inlineStr">
        <is>
          <t>['GO:0050804:modulation of chemical synaptic transmission (qval1.11E-22)', 'GO:0099177:regulation of trans-synaptic signaling (qval6.83E-23)', 'GO:0048167:regulation of synaptic plasticity (qval3.27E-16)', 'GO:0051641:cellular localization (qval6.92E-16)', 'GO:0051179:localization (qval1.37E-15)', 'GO:0120035:regulation of plasma membrane bounded cell projection organization (qval2.69E-15)', 'GO:0031344:regulation of cell projection organization (qval7.44E-15)', 'GO:0099536:synaptic signaling (qval9.8E-15)', 'GO:0099537:trans-synaptic signaling (qval9.59E-15)', 'GO:0006810:transport (qval1.32E-14)', 'GO:0051649:establishment of localization in cell (qval3.22E-14)', 'GO:0051234:establishment of localization (qval5.15E-14)', 'GO:0010975:regulation of neuron projection development (qval8.89E-14)', 'GO:0098693:regulation of synaptic vesicle cycle (qval2.01E-13)', 'GO:0098916:anterograde trans-synaptic signaling (qval6.03E-13)', 'GO:0007268:chemical synaptic transmission (qval5.66E-13)', 'GO:0045664:regulation of neuron differentiation (qval8.77E-13)', 'GO:0007610:behavior (qval8.78E-13)', 'GO:0051049:regulation of transport (qval9.68E-13)', 'GO:0042391:regulation of membrane potential (qval9.94E-13)', 'GO:0050808:synapse organization (qval1.47E-12)', 'GO:0050806:positive regulation of synaptic transmission (qval2.48E-12)', 'GO:0065008:regulation of biological quality (qval3.25E-12)', 'GO:0099003:vesicle-mediated transport in synapse (qval3.77E-12)', 'GO:0046907:intracellular transport (qval8.35E-12)', 'GO:0051960:regulation of nervous system development (qval1.67E-11)', 'GO:0023052:signaling (qval1.96E-11)', 'GO:0050807:regulation of synapse organization (qval2.3E-11)', 'GO:0051128:regulation of cellular component organization (qval3.34E-11)', 'GO:0035418:protein localization to synapse (qval1.55E-10)', 'GO:0050773:regulation of dendrite development (qval3.02E-10)', 'GO:0007267:cell-cell signaling (qval3.37E-10)', 'GO:0060341:regulation of cellular localization (qval3.76E-10)', 'GO:0051668:localization within membrane (qval4.4E-10)', 'GO:0043269:regulation of ion transport (qval4.86E-10)', 'GO:0034765:regulation of ion transmembrane transport (qval5.34E-10)', 'GO:0017158:regulation of calcium ion-dependent exocytosis (qval5.51E-10)', 'GO:0060627:regulation of vesicle-mediated transport (qval1.19E-9)', 'GO:0010769:regulation of cell morphogenesis involved in differentiation (qval1.33E-9)', 'GO:0030030:cell projection organization (qval2.2E-9)', 'GO:0050767:regulation of neurogenesis (qval2.25E-9)', 'GO:0048858:cell projection morphogenesis (qval2.53E-9)', 'GO:0007154:cell communication (qval4.26E-9)', 'GO:0060284:regulation of cell development (qval6.59E-9)', 'GO:0120039:plasma membrane bounded cell projection morphogenesis (qval7E-9)', 'GO:0048812:neuron projection morphogenesis (qval6.94E-9)', 'GO:0097479:synaptic vesicle localization (qval6.82E-9)', 'GO:0007399:nervous system development (qval1.03E-8)', 'GO:0022604:regulation of cell morphogenesis (qval1.09E-8)', 'GO:0034762:regulation of transmembrane transport (qval1.24E-8)', 'GO:0032990:cell part morphogenesis (qval1.27E-8)', 'GO:0099175:regulation of postsynapse organization (qval1.27E-8)', 'GO:0060078:regulation of postsynaptic membrane potential (qval1.33E-8)', 'GO:0050890:cognition (qval1.58E-8)', 'GO:0048168:regulation of neuronal synaptic plasticity (qval1.8E-8)', 'GO:0051648:vesicle localization (qval2.2E-8)', 'GO:0032879:regulation of localization (qval2.43E-8)', 'GO:0008104:protein localization (qval2.86E-8)', 'GO:0017157:regulation of exocytosis (qval2.83E-8)', 'GO:0098660:inorganic ion transmembrane transport (qval3.21E-8)', 'GO:0007611:learning or memory (qval3.56E-8)', 'GO:0016192:vesicle-mediated transport (qval4.2E-8)', 'GO:0033036:macromolecule localization (qval5.69E-8)', 'GO:0045666:positive regulation of neuron differentiation (qval5.74E-8)', 'GO:0072657:protein localization to membrane (qval6.3E-8)', 'GO:1904062:regulation of cation transmembrane transport (qval8.12E-8)', 'GO:0099072:regulation of postsynaptic membrane neurotransmitter receptor levels (qval1.06E-7)', 'GO:0031346:positive regulation of cell projection organization (qval1.11E-7)', 'GO:0051650:establishment of vesicle localization (qval1.48E-7)', 'GO:0010976:positive regulation of neuron projection development (qval1.84E-7)', 'GO:1902803:regulation of synaptic vesicle transport (qval2.03E-7)', 'GO:0048814:regulation of dendrite morphogenesis (qval2.5E-7)', 'GO:0098662:inorganic cation transmembrane transport (qval2.7E-7)', 'GO:0010970:transport along microtubule (qval3.11E-7)', 'GO:0001505:regulation of neurotransmitter levels (qval3.3E-7)', 'GO:0099111:microtubule-based transport (qval3.77E-7)', 'GO:0007612:learning (qval3.78E-7)', 'GO:0048489:synaptic vesicle transport (qval4.46E-7)', 'GO:0097480:establishment of synaptic vesicle localization (qval4.4E-7)', 'GO:1903305:regulation of regulated secretory pathway (qval4.55E-7)', 'GO:0023051:regulation of signaling (qval4.72E-7)', 'GO:0010646:regulation of cell communication (qval5.4E-7)', 'GO:0007409:axonogenesis (qval7.06E-7)', 'GO:0046928:regulation of neurotransmitter secretion (qval7.22E-7)', 'GO:0007626:locomotory behavior (qval8.24E-7)', 'GO:0030705:cytoskeleton-dependent intracellular transport (qval8.95E-7)', 'GO:2000300:regulation of synaptic vesicle exocytosis (qval9.48E-7)', 'GO:0099643:signal release from synapse (qval1.03E-6)', 'GO:0051588:regulation of neurotransmitter transport (qval1.04E-6)', 'GO:0051130:positive regulation of cellular component organization (qval1.2E-6)', 'GO:0051640:organelle localization (qval1.39E-6)', 'GO:0032940:secretion by cell (qval1.42E-6)', 'GO:0098655:cation transmembrane transport (qval1.87E-6)', 'GO:0140238:presynaptic endocytosis (qval1.91E-6)', 'GO:0048488:synaptic vesicle endocytosis (qval1.89E-6)', 'GO:0031503:protein-containing complex localization (qval2.07E-6)', 'GO:0060998:regulation of dendritic spine development (qval2.14E-6)', 'GO:0016043:cellular component organization (qval2.88E-6)', 'GO:0009126:purine nucleoside monophosphate metabolic process (qval2.88E-6)', 'GO:0009167:purine ribonucleoside monophosphate metabolic process (qval2.85E-6)', 'GO:0051705:multi-organism behavior (qval2.84E-6)', 'GO:0006812:cation transport (qval3.33E-6)', 'GO:0035176:social behavior (qval3.47E-6)', 'GO:0051703:intraspecies interaction between organisms (qval3.43E-6)', 'GO:0031175:neuron projection development (qval4.38E-6)', 'GO:0009205:purine ribonucleoside triphosphate metabolic process (qval4.45E-6)', 'GO:0032409:regulation of transporter activity (qval4.44E-6)', 'GO:0061001:regulation of dendritic spine morphogenesis (qval4.88E-6)', 'GO:0050794:regulation of cellular process (qval5.09E-6)', 'GO:0048172:regulation of short-term neuronal synaptic plasticity (qval5.28E-6)', 'GO:0010720:positive regulation of cell development (qval5.28E-6)', 'GO:0071840:cellular component organization or biogenesis (qval5.45E-6)', 'GO:0099601:regulation of neurotransmitter receptor activity (qval6.02E-6)', 'GO:0007613:memory (qval7.16E-6)', 'GO:0034613:cellular protein localization (qval7.25E-6)', 'GO:0009199:ribonucleoside triphosphate metabolic process (qval7.68E-6)', 'GO:0065009:regulation of molecular function (qval7.63E-6)', 'GO:0070727:cellular macromolecule localization (qval7.63E-6)', 'GO:0007215:glutamate receptor signaling pathway (qval7.67E-6)', 'GO:0060079:excitatory postsynaptic potential (qval7.61E-6)', 'GO:0060359:response to ammonium ion (qval7.85E-6)', 'GO:0031345:negative regulation of cell projection organization (qval9.64E-6)', 'GO:0046903:secretion (qval9.99E-6)', 'GO:0050769:positive regulation of neurogenesis (qval1.13E-5)', 'GO:0009144:purine nucleoside triphosphate metabolic process (qval1.31E-5)', 'GO:0050789:regulation of biological process (qval1.34E-5)', 'GO:0009152:purine ribonucleotide biosynthetic process (qval1.33E-5)', 'GO:1990778:protein localization to cell periphery (qval1.33E-5)', 'GO:1990138:neuron projection extension (qval1.4E-5)', 'GO:0097120:receptor localization to synapse (qval1.54E-5)', 'GO:0017156:calcium ion regulated exocytosis (qval1.54E-5)', 'GO:0051962:positive regulation of nervous system development (qval1.55E-5)', 'GO:0065007:biological regulation (qval1.6E-5)', 'GO:0060291:long-term synaptic potentiation (qval1.68E-5)', 'GO:0044087:regulation of cellular component biogenesis (qval1.74E-5)', 'GO:0006091:generation of precursor metabolites and energy (qval2.17E-5)', 'GO:0023061:signal release (qval2.16E-5)', 'GO:0009260:ribonucleotide biosynthetic process (qval2.18E-5)', 'GO:0009161:ribonucleoside monophosphate metabolic process (qval2.17E-5)', 'GO:0030534:adult behavior (qval2.39E-5)', 'GO:0009150:purine ribonucleotide metabolic process (qval3.1E-5)', 'GO:1902600:proton transmembrane transport (qval3.08E-5)', 'GO:0022898:regulation of transmembrane transporter activity (qval3.08E-5)', 'GO:0051656:establishment of organelle localization (qval3.06E-5)', 'GO:0010959:regulation of metal ion transport (qval3.42E-5)', 'GO:0046034:ATP metabolic process (qval3.46E-5)', 'GO:0034220:ion transmembrane transport (qval3.61E-5)', 'GO:0007269:neurotransmitter secretion (qval3.64E-5)', 'GO:0032271:regulation of protein polymerization (qval3.8E-5)', 'GO:0008088:axo-dendritic transport (qval3.83E-5)', 'GO:0043113:receptor clustering (qval3.81E-5)', 'GO:0045055:regulated exocytosis (qval3.82E-5)', 'GO:0045184:establishment of protein localization (qval3.85E-5)', 'GO:0015031:protein transport (qval3.99E-5)', 'GO:0032412:regulation of ion transmembrane transporter activity (qval4.37E-5)', 'GO:0032386:regulation of intracellular transport (qval4.39E-5)', 'GO:0030001:metal ion transport (qval4.57E-5)', 'GO:0051963:regulation of synapse assembly (qval5.22E-5)', 'GO:0046390:ribose phosphate biosynthetic process (qval5.46E-5)', 'GO:0009123:nucleoside monophosphate metabolic process (qval5.42E-5)', 'GO:0035235:ionotropic glutamate receptor signaling pathway (qval5.99E-5)', 'GO:0072522:purine-containing compound biosynthetic process (qval6.34E-5)', 'GO:0006164:purine nucleotide biosynthetic process (qval6.46E-5)', 'GO:0006796:phosphate-containing compound metabolic process (qval6.75E-5)', 'GO:0120036:plasma membrane bounded cell projection organization (qval7.78E-5)', 'GO:0006793:phosphorus metabolic process (qval7.79E-5)', 'GO:0015833:peptide transport (qval7.84E-5)', 'GO:0007018:microtubule-based movement (qval8.77E-5)', 'GO:0044057:regulation of system process (qval9.03E-5)']</t>
        </is>
      </c>
      <c r="V29" s="3">
        <f>hyperlink("https://spiral.technion.ac.il/results/MTAwMDAwMg==/28/GOResultsFUNCTION","link")</f>
        <v/>
      </c>
      <c r="W29" t="inlineStr">
        <is>
          <t>['GO:0005515:protein binding (qval9.71E-10)', 'GO:0035254:glutamate receptor binding (qval5.19E-9)', 'GO:0019899:enzyme binding (qval6.59E-8)', 'GO:0005488:binding (qval1.04E-7)', 'GO:0022890:inorganic cation transmembrane transporter activity (qval3.79E-7)', 'GO:0017075:syntaxin-1 binding (qval5.48E-7)', 'GO:0008324:cation transmembrane transporter activity (qval5.5E-7)', 'GO:0015318:inorganic molecular entity transmembrane transporter activity (qval4.07E-6)', 'GO:0015077:monovalent inorganic cation transmembrane transporter activity (qval4.28E-6)', 'GO:0044325:ion channel binding (qval4.4E-6)', 'GO:0019901:protein kinase binding (qval4.15E-6)', 'GO:0022836:gated channel activity (qval1.91E-5)', 'GO:0005516:calmodulin binding (qval1.86E-5)', 'GO:0019900:kinase binding (qval1.76E-5)', 'GO:0000149:SNARE binding (qval1.74E-5)', 'GO:0022839:ion gated channel activity (qval1.7E-5)', 'GO:0015075:ion transmembrane transporter activity (qval1.6E-5)', 'GO:0017076:purine nucleotide binding (qval1.82E-5)', 'GO:0019904:protein domain specific binding (qval1.76E-5)', 'GO:0032553:ribonucleotide binding (qval1.82E-5)', 'GO:0008092:cytoskeletal protein binding (qval1.75E-5)', 'GO:0035639:purine ribonucleoside triphosphate binding (qval2.16E-5)', 'GO:0022857:transmembrane transporter activity (qval2.22E-5)', 'GO:0032555:purine ribonucleotide binding (qval2.5E-5)', 'GO:0022853:active ion transmembrane transporter activity (qval3.71E-5)', 'GO:0042625:ATPase coupled ion transmembrane transporter activity (qval3.57E-5)', 'GO:0019829:cation-transporting ATPase activity (qval3.44E-5)', 'GO:0044769:ATPase activity, coupled to transmembrane movement of ions, rotational mechanism (qval4.49E-5)', 'GO:0036442:proton-exporting ATPase activity (qval7.26E-5)', 'GO:0098918:structural constituent of synapse (qval7.02E-5)', 'GO:0060589:nucleoside-triphosphatase regulator activity (qval8.93E-5)', 'GO:0005215:transporter activity (qval8.74E-5)', 'GO:0046961:proton-transporting ATPase activity, rotational mechanism (qval9.34E-5)', 'GO:0030235:nitric-oxide synthase regulator activity (qval1.24E-4)', 'GO:0098960:postsynaptic neurotransmitter receptor activity (qval1.23E-4)']</t>
        </is>
      </c>
      <c r="X29" s="3">
        <f>hyperlink("https://spiral.technion.ac.il/results/MTAwMDAwMg==/28/GOResultsCOMPONENT","link")</f>
        <v/>
      </c>
      <c r="Y29" t="inlineStr">
        <is>
          <t>['GO:0097458:neuron part (qval1.44E-61)', 'GO:0044456:synapse part (qval6.05E-60)', 'GO:0045202:synapse (qval1.83E-54)', 'GO:0098978:glutamatergic synapse (qval1.25E-43)', 'GO:0043005:neuron projection (qval2.98E-38)', 'GO:0120038:plasma membrane bounded cell projection part (qval4.62E-33)', 'GO:0044463:cell projection part (qval3.96E-33)', 'GO:0042995:cell projection (qval4.33E-31)', 'GO:0120025:plasma membrane bounded cell projection (qval4.17E-30)', 'GO:0099572:postsynaptic specialization (qval1.08E-24)', 'GO:0014069:postsynaptic density (qval1.41E-23)', 'GO:0044297:cell body (qval2.56E-23)', 'GO:0043025:neuronal cell body (qval3.26E-23)', 'GO:0030425:dendrite (qval3.78E-21)', 'GO:0097060:synaptic membrane (qval3.75E-21)', 'GO:0098794:postsynapse (qval8.71E-20)', 'GO:0033267:axon part (qval8.44E-20)', 'GO:0099240:intrinsic component of synaptic membrane (qval1.02E-19)', 'GO:0098793:presynapse (qval2.04E-18)', 'GO:0099699:integral component of synaptic membrane (qval2.57E-18)', 'GO:0098936:intrinsic component of postsynaptic membrane (qval5.54E-18)', 'GO:0099055:integral component of postsynaptic membrane (qval3.15E-17)', 'GO:0030054:cell junction (qval3.91E-17)', 'GO:0016020:membrane (qval9.66E-16)', 'GO:0043209:myelin sheath (qval5.11E-14)', 'GO:0098948:intrinsic component of postsynaptic specialization membrane (qval1.24E-13)', 'GO:0070382:exocytic vesicle (qval1.7E-13)', 'GO:0030424:axon (qval2.02E-13)', 'GO:0044309:neuron spine (qval3.3E-13)', 'GO:1902495:transmembrane transporter complex (qval6.29E-13)', 'GO:0008021:synaptic vesicle (qval6.26E-13)', 'GO:0034703:cation channel complex (qval6.59E-13)', 'GO:0043198:dendritic shaft (qval8.96E-13)', 'GO:0044464:cell part (qval9.69E-13)', 'GO:0044444:cytoplasmic part (qval1.17E-12)', 'GO:0034702:ion channel complex (qval1.28E-12)', 'GO:0099060:integral component of postsynaptic specialization membrane (qval1.61E-12)', 'GO:0030133:transport vesicle (qval1.82E-12)', 'GO:1990351:transporter complex (qval1.98E-12)', 'GO:0045211:postsynaptic membrane (qval2.52E-12)', 'GO:0044424:intracellular part (qval2.67E-12)', 'GO:0043226:organelle (qval3.58E-12)', 'GO:0043197:dendritic spine (qval1.14E-11)', 'GO:0098590:plasma membrane region (qval1.17E-11)', 'GO:0099146:intrinsic component of postsynaptic density membrane (qval1.24E-11)', 'GO:0030658:transport vesicle membrane (qval2.98E-11)', 'GO:0098982:GABA-ergic synapse (qval3.09E-11)', 'GO:0031090:organelle membrane (qval1.57E-10)', 'GO:0099061:integral component of postsynaptic density membrane (qval2.26E-10)', 'GO:0099501:exocytic vesicle membrane (qval2.42E-10)', 'GO:0030672:synaptic vesicle membrane (qval2.37E-10)', 'GO:0030426:growth cone (qval2.92E-10)', 'GO:0098685:Schaffer collateral - CA1 synapse (qval7.23E-10)', 'GO:0030427:site of polarized growth (qval1.04E-9)', 'GO:0044422:organelle part (qval1.42E-9)', 'GO:0044306:neuron projection terminus (qval1.68E-9)', 'GO:0098796:membrane protein complex (qval2.97E-9)', 'GO:0005886:plasma membrane (qval3.21E-9)', 'GO:0044429:mitochondrial part (qval3.18E-9)', 'GO:0098889:intrinsic component of presynaptic membrane (qval4.57E-9)', 'GO:0060076:excitatory synapse (qval6.88E-9)', 'GO:0005737:cytoplasm (qval6.85E-9)', 'GO:0043229:intracellular organelle (qval7.27E-9)', 'GO:0043227:membrane-bounded organelle (qval1.01E-8)', 'GO:0099056:integral component of presynaptic membrane (qval1.12E-8)', 'GO:0031966:mitochondrial membrane (qval4.01E-8)', 'GO:0044433:cytoplasmic vesicle part (qval5.34E-8)', 'GO:0043204:perikaryon (qval7.91E-8)', 'GO:0031410:cytoplasmic vesicle (qval1.99E-7)', 'GO:0098588:bounding membrane of organelle (qval2.15E-7)', 'GO:0098563:intrinsic component of synaptic vesicle membrane (qval2.33E-7)', 'GO:0097708:intracellular vesicle (qval2.65E-7)', 'GO:0099503:secretory vesicle (qval2.71E-7)', 'GO:0120111:neuron projection cytoplasm (qval5.28E-7)', 'GO:0044425:membrane part (qval6.13E-7)', 'GO:0031256:leading edge membrane (qval7.17E-7)', 'GO:0032838:plasma membrane bounded cell projection cytoplasm (qval9.15E-7)', 'GO:0031982:vesicle (qval1.58E-6)', 'GO:0097470:ribbon synapse (qval1.6E-6)', 'GO:0031300:intrinsic component of organelle membrane (qval2.68E-6)', 'GO:0043679:axon terminus (qval2.68E-6)', 'GO:0099523:presynaptic cytosol (qval3.04E-6)', 'GO:0099522:region of cytosol (qval3.49E-6)', 'GO:0005829:cytosol (qval3.65E-6)', 'GO:0008076:voltage-gated potassium channel complex (qval4.87E-6)', 'GO:0030659:cytoplasmic vesicle membrane (qval5.81E-6)', 'GO:0012506:vesicle membrane (qval6.57E-6)', 'GO:0034705:potassium channel complex (qval7.15E-6)', 'GO:0044459:plasma membrane part (qval8.4E-6)', 'GO:0098984:neuron to neuron synapse (qval8.39E-6)', 'GO:0042734:presynaptic membrane (qval8.3E-6)', 'GO:0032839:dendrite cytoplasm (qval9.25E-6)', 'GO:0008328:ionotropic glutamate receptor complex (qval1.42E-5)', 'GO:0098878:neurotransmitter receptor complex (qval1.48E-5)', 'GO:0032589:neuron projection membrane (qval1.48E-5)', 'GO:0043231:intracellular membrane-bounded organelle (qval1.71E-5)']</t>
        </is>
      </c>
    </row>
    <row r="30">
      <c r="A30" s="1" t="n">
        <v>29</v>
      </c>
      <c r="B30" t="n">
        <v>20948</v>
      </c>
      <c r="C30" t="n">
        <v>3212</v>
      </c>
      <c r="D30" t="n">
        <v>76</v>
      </c>
      <c r="E30" t="n">
        <v>917</v>
      </c>
      <c r="F30" t="n">
        <v>2582</v>
      </c>
      <c r="G30" t="n">
        <v>67</v>
      </c>
      <c r="H30" t="n">
        <v>5700</v>
      </c>
      <c r="I30" t="n">
        <v>219</v>
      </c>
      <c r="J30" s="2" t="n">
        <v>-4232.098095148152</v>
      </c>
      <c r="K30" t="n">
        <v>0.5237425007831842</v>
      </c>
      <c r="L30" t="inlineStr">
        <is>
          <t>Pcmtd1,Prex2,Gm28784,Tfap2b,Gm28653,Fam168b,Inpp4a,Chst10,Tbc1d8,Inpp1,Stk17b,Hspe1,Ndufs1,Adam23,Unc80,Lancl1,March4,Retreg2,Gm15179,Sgpp2,Sphkap,Dner,Dgkd,Dbi,Dpp10,Mgat5,Srgap2,Ppfia4,Syt2,Lgr6,Gpr37l1,Ipo9,Ro60,Ivns1abp,Rgs8,Mpc2,Creg1,Ndufs2,Ackr1,Cadm3,Pld5,Zbtb18,Cox20,Hnrnpu,Cdc42bpa,Parp1,Mia3,Dusp10,Lpgat1,Nek2,Fam107b,Usp6nl,Atp5c1,Man1b1,Paxx,Edf1,Ajm1,Kcnt1,Gpsm1,Inpp5e,Dipk1b,Odf2,Sptan1,Sh3glb2,Slc25a25,St6galnac4,Garnl3,Pdcl,Neb,Cacnb4,Galnt13,Gm14033,Gad1,Atp5g3,Hnrnpa3,Sestd1,Gm13944,Neurod1,Tmx2,Zdhhc5,Ssrp1,Mtch2,C1qtnf4,Ndufs3,Slc39a13,Mybpc3,Ddb2,Pacsin3,Arfgap2,Ckap5,Dgkz,Mir670hg,Ttc17,Apip,Fbxo3,Pax6,Lgr4,Muc15,Lpcat4,Emc7,Rmdn3,Gchfr,Oip5os1,Shf,Dut,Fgf7,Hdc,Polr1b,Slc20a1,Sirpa,Idh3b,Plcb4,Naa20,Syndig1,Ninl,Tmem74bos,Pdrg1,Raly,Mmp24,Rab5if,Ndrg3,Slc32a1,Rims4,Cdh22,Slc35c2,Elmo2,B4galt5,Slco4a1,Col9a3,Gm27032,Ythdf1,Stmn3,Rtel1,Zbtb46,Polr3k,Stmn2,Impa1,Trpc3,Hspa4l,Setd7,Mab21l1,Gmps,Kcnab1,Lxn,Ppm1l,Insrr,Gm3764,Smg5,Paqr6,Chrnb2,Jtb,Npr1,Tuft1,Prune1,Mrps21,Plekho1,Prkab2,Sec22b,Atp1a1,Casq2,Sycp1,Hipk1,Bcl2l15,Ptpn22,Atp5f1,Chil5,Ahcyl1,Olfm3,Pde5a,Ndst3,Ank2,Tspan5,Gipc2,Zranb2,Chchd7,Nsmaf,Car8,Clvs1,Asph,Calb1,Pnisr,Cnr1,Ccdc107,Tln1,Frrs1l,Rgs3,Whrn,Tnc,Astn2,Sh3gl2,BB031773,Usp24,Lrp8,Trabd2b,Stil,Ebna1bp2,Macf1,Ndufs5,Inpp5b,Trappc3,Trim62,Rnf19b,Fndc5,Ccdc28b,Serinc2,Gm12992,Rps6ka1,Man1c1,Rcan3,Epha8,Cdc42,Ece1,Micos10,Iffo2,Gm29367,Tardbp,Tmem201,Park7,Hes3,Icmt,Wrap73,Pank4,Plch2,Gabrd,Mmp23,Fndc10,Tmem240,Ccnl2,Plekhn1,Fzd1,Steap2,Gsap,Reln,En2,Cnpy1,Kcnk3,Preb,Ywhah,Slc5a1,Zfyve28,D5Ertd579e,Nsg1,Kcnip4,Dhx15,0610040J01Rik,Corin,Kit,Hopx,Hopxos,Slc4a4,Sowahb,Sept11,Cds1,Barhl2,Gm28050,Fbrsl1,Wscd2,Dao,Fam222a,Pxn,Pebp1,Lhx5,Dtx1,Erp29,Ccdc63,Ppp1cc,Pptc7,Atp2a2,Camkk2,A930024E05Rik,Clip1,Abcb9,Atp6v0a2,Nipsnap2,Chchd2,Gtf2i,Rasa4,Muc3a,Uncx,Cyth3,Tecpr1,Lnx2,Flt3,Pan3,Mtus2,Uspl1,Dync1i1,Ndufa4,Vwde,Kcnd2,Ptprz1,Cadps2,Ndufa5,Strip2,Akr1b7,Clec2l,Ndufb2,Zfp467,Mpp6,Cycs,Hnrnpa2b1,Tril,Chn2,Scrn1,Ppp1r17,Pde1c,Grid2,Rmnd5a,Suclg1,Bola3,Tex261,Sfxn5,Rab11fip5,Alms1,Nat8f1,Dusp11,Slc41a3,Wnt7a,Lrig1,Cntn6,Itpr1,Brpf1,Ttll3,Atp2b2,Gm15083,Slc6a1,Timp4,Raf1,Washc2,Tuba8,A2m,Clstn3,Gapdh,Prmt8,Tspan11,Tspan9,Itfg2,Fkbp4,Eps8,Ldhb,St8sia1,Ergic2,Prkcg,Cacng7,Arhgef1,Tmem145,Egln2,Akt2,Ryr1,Psmd8,Yif1b,Polr2i,Clip3,Lgi4,Scn1b,Dpy19l3,Zfp658,Kcnc3,Nomo1,Kcnc1,1700015G11Rik,Luzp2,Snhg14,Pcsk6,Selenos,Fam174b,Aen,Man2a2,Furin,Tm6sf1,Il16,Tlnrd1,Dlg2,Fam181b,Ndufc2,Thap12,Arrb1,Gm45620,Arap1,Trim3,Nlrp10,Smg1,Ndufab1,Sbk1,Sgf29,Cdipt,Setd1a,Tial1,Lhpp,Tex36,Dpysl4,Inpp5a,Pkp3,Rnh1,Eps8l2,Tspan4,Tollip,Ifitm10,Pcp2,Fcor,Trappc5,Timm44,Arhgef7,Adprhl1,Slc20a2,Polb,Ikbkb,Ank1,Mfhas1,Trmt9b,Slc25a4,Ndufa13,Hapln4,Homer3,Nr2f6,Plvap,Nwd1,Mcm5,Tecr,Cacna1a,Dnase2a,Mast1,Prdx2,Trir,Gm2694,Cbln1,Chd9,Cnot1,Nae1,Car7,Exoc3l,Slc9a5,Pard6a,Ranbp10,Lcat,Calb2,Mtss2,Bcar1,Gabarapl2,Kcng4,Cotl1,Banp,Cdh15,Trim67,Kcnk1,Gria4,Dcun1d5,Birc2,Cep126,Mrpl4,Kank2,Rgl3,Gm30313,Acad8,Thyn1,Vps26b,Aplp2,Kirrel3,Gramd1b,Hspa8,Crtam,Ubash3b,Sorl1,Tmem25,Atp5l,Jaml,Scn2b,Usp28,Sdhd,Acsbg1,Tmem266,Etfa,Tspan3,Cox5a,Sema7a,Insyn1,Pkm,Glce,Coro2b,Megf11,Plekho2,Usp3,Aph1b,Rora,Gtf2a2,Mindy2,Fam214a,Leo1,Lysmd2,Scg3,Htr1b,Zic1,Plscr1,Dipk2a,Il20rb,Gm29521,Ackr4,6430571L13Rik,Cacna2d2,Apeh,Celsr3,Stac,Higd1a,Gm39465,Snrk,Ust,Grm1,Sf3b5,Cited2,Akap7,Ddo,Foxo3,Pkib,Psap,Atoh7,Ddt,Mif,Col18a1,Gatd3a,Agpat3,Slc1a6,Abca7,Atp5d,Cirbp,Ndufs7,Plk5,Uqcr11,Ap3d1,Dot1l,Plekhj1,Oaz1,Lingo3,Timm13,Tle2,Appl2,Mybpc1,Slc25a3,Snrpf,Ntn4,Btg1,Kitl,Ptprr,Cnot2,5330438D12Rik,Il22,Iltifb,Srgap1,Gli1,Atp5b,Stat2,Pan2,Tmem198b,Inpp5j,Selenom,Xbp1,Lgalsl,Mdh1,Cpeb4,Fbxw11,Tlx3,Kcnip1,Gabrg2,Gabra1,Gabra6,Lsm11,Hnrnph1,Clk4,N4bp3,Uqcrq,Slc22a4,Hint1,Fat2,Rnf187,Hist3h2ba,Mprip,Nt5m,Drg2,Gm45605,Ubb,Shisa6,Myh10,Fgf11,Nlgn2,Tmem256,Slc16a11,Atp2a3,Emc6,Inpp5k,Coro6,Tlcd1,Rab34,Aldoc,Lhx1,Lhx1os,Car4,Srsf1,Msi2,Nog,Luc7l3,Cacna1g,Itga3,Dlx4os,Fam117a,Plxdc1,Ppp1r1b,Krt25,Krt28,Zfp385c,Dhx58os,Stat5b,Plekhh3,Nbr1,Etv4,Mpp3,Adam11,Acbd4,1700023F06Rik,Crhr1,Smarcd2,Ddx5,Cacng5,Cpsf4l,Cdc42ep4,Btbd17,Grin2c,Atp5h,Kctd2,Grb2,H3f3b,Snhg20,Nptx1,Faap100,Kif3c,Trib2,Hpcal1,Itgb1bp1,Kidins220,Id2,Arl4a,Lsmem1,Arhgap5,Trim9,Tmem30b,Syne2,Sptb,Max,Plekhd1,Srsf5,Isca2,Ltbp2,D030025P21Rik,Acyp1,Erg28,Ttll5,Tmed8,Snw1,Nrxn3,Eml5,Atg2b,Gskip,Ccdc85c,Eif5,Ckb,Dnah11,Prl2c3,B3galnt2,Uqcrfs1,Rreb1,Elovl2,Gfod1,Gm33489,Gm5083,Wnk2,Diras2,Auh,Msx2,Nsd1,Hnrnpa0,Isca1,Gas1,Aopep,Ptch1,Uqcrb,Cep72,Slc9a3,Cmya5,Sv2c,Gfm2,Ndufs4,Hcn1,Pxk,Pdhb,Fam107a,Thoc7,Top2b,Sec24c,Vdac2,Kcnma1,Dph3,Timm23,Gdf10,Cgrrf1,Armh4,Zfp219,Dcaf11,Rec8,Nedd8,Tinf2,Cbln3,Khnyn,Mir124a-1hg,Bmp1,Hr,Itm2b,Dach1,Tbc1d4,Kctd12,9330188P03Rik,Clybl,Gm5089,Zic5,Pcca,Oxct1,Rictor,Slc1a3,Trio,Dap,Gm49282,Ubr5,Zfpm2,Sybu,Mtss1,Puf60,Grina,Cyc1,Tssk5,Rbfox2,Txn2,Pvalb,Gga1,Mgat3,Atf4,Csdc2,Shisa8,1500009C09Rik,Ndufa6,Gm20324,Phf21b,Lncppara,Cerk,Mlc1,Tubgcp6,Mapk12,Dennd6b,Abcd2,Slc38a1,Pfkm,Aqp6,Asic1,Gpd1,Cox14,Csad,Prr13,Pcbp2,Map3k12,Zfp385a,Trap1,Pam16,Clec16a,Dnm1l,Crkl,Aifm3,Ccdc74a,Med15,Dgcr2,B3gnt5,Dvl3,Ece2,Tmem41a,Senp2,Fam162a,Boc,Abi3bp,Adamts1,Grik1,Hunk,Paxbp1,Tmem50b,2410124H12Rik,Wrb,Pcp4,Zdhhc14,Dynlt1a,Hcfc1r1,Srrm2,Zfp598,Hagh,Nubp2,Spsb3,Telo2,Clcn7,Gng13,Haghl,Fam173a,Metrn,Stub1,Capn15,Grm4,Srsf3,Rnf8,Abcg1,Pde9a,Ndufv3,Akap8,Wiz,Adamts10,Hnrnpm,Rgl2,Gm15821,Ppt2,Abhd16a,H2-D1,Ier3,2310061I04Rik,Rpp21,Trim39,Gabbr1,Aars2,Tmem151b,Nfkbie,Mdfi,Foxp4,Stap2,Dus3l,Alkbh7,Cd70,Mtcl1,Ptprm,Akain1,Atl2,Arhgef33,Tmem178,Ppm1b,Gm6277,Cables1,Zfp521,Mapre2,Gm49980,Wdr33,Nrep,Reep2,Psd2,Nrg2,Cystm1,Arhgap26,Mcc,Fem1c,Ctxn3,Ablim3,Alpk2,Spire1,Cep76,Psmg2,Ptpn2,BC031181,Dym,St8sia5,Atp5a1,Pqlc1,Cndp2,Ppp6r3,Cdk2ap2,Pitpnm1,Rps6kb2,Rhod,Syt12,Sptbn2,Sf3b2,Mus81,Ltbp3,Sf1,Esrra,Plcb3,Ppp1r14b,Tmem223,Dagla,Tmem132a,Prune2,Zfand5,Ptar1,Pip5k1b,Plpp6,Prkg1,Pi4k2a,Zfyve27,Sema4g,Mirt1,Dusp5,Afap1l2,Ablim1,Ccdc120,Rbm3,Porcn,Ddx3x,Ndufb11,Cdk16,Slc25a5,Tmem255a,Ints6l,Idh3g,Taz,Ubl4a,Hdac8,Nrk,Smpx,Gm47283,Spry3</t>
        </is>
      </c>
      <c r="M30" t="inlineStr">
        <is>
          <t>[(0, 24), (0, 69), (0, 70), (0, 73), (1, 24), (1, 69), (1, 70), (1, 73), (2, 24), (2, 69), (2, 70), (2, 73), (3, 24), (3, 69), (3, 70), (3, 73), (5, 69), (5, 70), (5, 73), (6, 24), (6, 69), (6, 70), (6, 73), (7, 24), (7, 69), (7, 70), (7, 73), (8, 24), (8, 69), (8, 70), (8, 73), (9, 24), (9, 69), (9, 70), (9, 73), (10, 69), (10, 70), (10, 73), (11, 69), (11, 73), (12, 69), (12, 73), (13, 69), (13, 70), (13, 73), (14, 24), (14, 69), (14, 70), (14, 73), (15, 69), (16, 24), (16, 69), (16, 70), (16, 73), (17, 69), (17, 73), (18, 24), (18, 69), (18, 70), (18, 73), (19, 24), (19, 69), (19, 70), (19, 73), (20, 24), (20, 69), (20, 70), (20, 73), (21, 24), (21, 69), (21, 70), (21, 73), (25, 24), (25, 69), (25, 70), (25, 73), (26, 24), (26, 69), (26, 70), (26, 73), (27, 24), (27, 69), (27, 70), (27, 73), (28, 24), (28, 69), (28, 70), (28, 73), (29, 24), (29, 69), (29, 70), (29, 73), (30, 24), (30, 69), (30, 70), (30, 73), (31, 69), (31, 70), (31, 73), (33, 24), (33, 69), (33, 70), (33, 73), (34, 24), (34, 69), (34, 70), (34, 73), (35, 69), (35, 70), (35, 73), (36, 69), (36, 70), (36, 73), (37, 24), (37, 69), (37, 70), (37, 73), (39, 24), (39, 69), (39, 70), (39, 73), (40, 24), (40, 69), (40, 70), (40, 73), (41, 24), (41, 69), (41, 70), (41, 73), (42, 69), (42, 70), (42, 73), (44, 24), (44, 69), (44, 70), (44, 73), (45, 69), (45, 70), (45, 73), (47, 69), (47, 70), (47, 73), (48, 24), (48, 69), (48, 70), (48, 73), (49, 24), (49, 69), (49, 70), (49, 73), (50, 69), (50, 73), (51, 24), (51, 69), (51, 70), (51, 73), (52, 24), (52, 69), (52, 70), (52, 73), (53, 69), (53, 70), (53, 73), (54, 24), (54, 69), (54, 70), (54, 73), (55, 24), (55, 69), (55, 70), (55, 73), (57, 69), (57, 70), (57, 73), (58, 24), (58, 69), (58, 70), (58, 73), (59, 24), (59, 69), (59, 70), (59, 73), (60, 24), (60, 69), (60, 70), (60, 73), (61, 69), (61, 73), (62, 69), (62, 70), (62, 73), (63, 24), (63, 69), (63, 70), (63, 73), (65, 69), (65, 73), (66, 69), (66, 70), (66, 73), (67, 24), (67, 69), (67, 70), (67, 73), (68, 24), (68, 69), (68, 70), (68, 73), (71, 69), (71, 70), (71, 73), (72, 69), (72, 70), (72, 73), (74, 69), (74, 73), (75, 69), (75, 70), (75, 73)]</t>
        </is>
      </c>
      <c r="N30" t="n">
        <v>1423</v>
      </c>
      <c r="O30" t="n">
        <v>0.5</v>
      </c>
      <c r="P30" t="n">
        <v>0.95</v>
      </c>
      <c r="Q30" t="n">
        <v>3</v>
      </c>
      <c r="R30" t="n">
        <v>10000</v>
      </c>
      <c r="S30" t="inlineStr">
        <is>
          <t>17/12/2022, 22:22:28</t>
        </is>
      </c>
      <c r="T30" s="3">
        <f>hyperlink("https://spiral.technion.ac.il/results/MTAwMDAwMg==/29/GOResultsPROCESS","link")</f>
        <v/>
      </c>
      <c r="U30" t="inlineStr">
        <is>
          <t>['GO:0009987:cellular process (qval1.74E-6)', 'GO:0098660:inorganic ion transmembrane transport (qval6.24E-5)', 'GO:0006091:generation of precursor metabolites and energy (qval5.02E-5)', 'GO:0022904:respiratory electron transport chain (qval2.17E-4)', 'GO:0034220:ion transmembrane transport (qval1.84E-4)', 'GO:0055085:transmembrane transport (qval1.62E-4)', 'GO:0022900:electron transport chain (qval3.45E-4)', 'GO:0065008:regulation of biological quality (qval3.02E-4)', 'GO:0006811:ion transport (qval2.88E-4)', 'GO:0098662:inorganic cation transmembrane transport (qval2.71E-4)', 'GO:0042776:mitochondrial ATP synthesis coupled proton transport (qval3.16E-4)', 'GO:0006793:phosphorus metabolic process (qval4.89E-4)', 'GO:0023051:regulation of signaling (qval5.48E-4)', 'GO:0010646:regulation of cell communication (qval5.55E-4)', 'GO:0021533:cell differentiation in hindbrain (qval6.03E-4)', 'GO:0006119:oxidative phosphorylation (qval6.38E-4)', 'GO:0015985:energy coupled proton transport, down electrochemical gradient (qval6.01E-4)', 'GO:0015986:ATP synthesis coupled proton transport (qval5.67E-4)', 'GO:0043269:regulation of ion transport (qval6.2E-4)', 'GO:0050804:modulation of chemical synaptic transmission (qval6.71E-4)', 'GO:0099177:regulation of trans-synaptic signaling (qval6.78E-4)', 'GO:0006796:phosphate-containing compound metabolic process (qval6.94E-4)']</t>
        </is>
      </c>
      <c r="V30" s="3">
        <f>hyperlink("https://spiral.technion.ac.il/results/MTAwMDAwMg==/29/GOResultsFUNCTION","link")</f>
        <v/>
      </c>
      <c r="W30" t="inlineStr">
        <is>
          <t>['GO:0005515:protein binding (qval1.33E-5)', 'GO:0015318:inorganic molecular entity transmembrane transporter activity (qval3.05E-5)', 'GO:0022890:inorganic cation transmembrane transporter activity (qval3.45E-5)', 'GO:0005215:transporter activity (qval2.97E-5)', 'GO:0022857:transmembrane transporter activity (qval3.28E-5)', 'GO:0005488:binding (qval3.12E-5)', 'GO:0015077:monovalent inorganic cation transmembrane transporter activity (qval5.74E-5)', 'GO:0015075:ion transmembrane transporter activity (qval5.24E-5)', 'GO:0008324:cation transmembrane transporter activity (qval4.83E-5)', 'GO:0022836:gated channel activity (qval5.49E-5)', 'GO:0022839:ion gated channel activity (qval5.01E-5)', 'GO:0046933:proton-transporting ATP synthase activity, rotational mechanism (qval1.96E-4)', 'GO:0022832:voltage-gated channel activity (qval3.26E-4)', 'GO:0005244:voltage-gated ion channel activity (qval3.03E-4)']</t>
        </is>
      </c>
      <c r="X30" s="3">
        <f>hyperlink("https://spiral.technion.ac.il/results/MTAwMDAwMg==/29/GOResultsCOMPONENT","link")</f>
        <v/>
      </c>
      <c r="Y30" t="inlineStr">
        <is>
          <t>['GO:0098800:inner mitochondrial membrane protein complex (qval2E-12)', 'GO:0070469:respiratory chain (qval3.12E-11)', 'GO:0016020:membrane (qval2.59E-10)', 'GO:0098803:respiratory chain complex (qval1.19E-9)', 'GO:0044455:mitochondrial membrane part (qval9.43E-9)', 'GO:0044456:synapse part (qval1.57E-8)', 'GO:1990204:oxidoreductase complex (qval1.55E-8)', 'GO:0030964:NADH dehydrogenase complex (qval6.2E-8)', 'GO:0045271:respiratory chain complex I (qval5.51E-8)', 'GO:0005747:mitochondrial respiratory chain complex I (qval4.96E-8)', 'GO:0097060:synaptic membrane (qval7.96E-8)', 'GO:0044464:cell part (qval1.09E-7)', 'GO:0005743:mitochondrial inner membrane (qval1.02E-7)', 'GO:0098798:mitochondrial protein complex (qval1.37E-7)', 'GO:0019866:organelle inner membrane (qval1.37E-7)', 'GO:0031966:mitochondrial membrane (qval2.42E-7)', 'GO:0042995:cell projection (qval2.61E-7)', 'GO:0045202:synapse (qval2.62E-7)', 'GO:0097458:neuron part (qval2.51E-7)', 'GO:1902495:transmembrane transporter complex (qval3.54E-7)', 'GO:1990351:transporter complex (qval3.93E-7)', 'GO:0120025:plasma membrane bounded cell projection (qval6.22E-7)', 'GO:0043005:neuron projection (qval7.23E-7)', 'GO:0034702:ion channel complex (qval8.17E-7)', 'GO:0044444:cytoplasmic part (qval8.07E-7)', 'GO:0034703:cation channel complex (qval9.05E-7)', 'GO:0098796:membrane protein complex (qval1.38E-6)', 'GO:0044429:mitochondrial part (qval1.99E-6)', 'GO:0044425:membrane part (qval4.78E-6)', 'GO:0045211:postsynaptic membrane (qval1.09E-5)', 'GO:0031090:organelle membrane (qval1.44E-5)', 'GO:0099240:intrinsic component of synaptic membrane (qval1.74E-5)', 'GO:0098688:parallel fiber to Purkinje cell synapse (qval2.1E-5)', 'GO:0005739:mitochondrion (qval2.16E-5)', 'GO:0005886:plasma membrane (qval2.34E-5)', 'GO:0099699:integral component of synaptic membrane (qval2.33E-5)', 'GO:0098978:glutamatergic synapse (qval2.61E-5)', 'GO:0031256:leading edge membrane (qval3.54E-5)', 'GO:0043226:organelle (qval4.1E-5)']</t>
        </is>
      </c>
    </row>
    <row r="31">
      <c r="A31" s="1" t="n">
        <v>30</v>
      </c>
      <c r="B31" t="n">
        <v>20948</v>
      </c>
      <c r="C31" t="n">
        <v>3212</v>
      </c>
      <c r="D31" t="n">
        <v>76</v>
      </c>
      <c r="E31" t="n">
        <v>543</v>
      </c>
      <c r="F31" t="n">
        <v>2388</v>
      </c>
      <c r="G31" t="n">
        <v>49</v>
      </c>
      <c r="H31" t="n">
        <v>5700</v>
      </c>
      <c r="I31" t="n">
        <v>90</v>
      </c>
      <c r="J31" s="2" t="n">
        <v>-2149.848019112789</v>
      </c>
      <c r="K31" t="n">
        <v>0.5246986201385598</v>
      </c>
      <c r="L31" t="inlineStr">
        <is>
          <t>Tmem70,Ogfrl1,Actr1b,Lonrf2,Raph1,Unc80,Tuba4a,Speg,Inha,Mff,Stk25,Mfsd4a,Ppp1r12b,B3galt2,Glrx2,Tsen15,Xpr1,Brinp2,Mrps14,Kifap3,Nme7,Atp1b1,Tiprl,Uhmk1,Nit1,Susd4,Mark1,Smyd2,Plxna2,Celf2,Cacnb2,Abi1,Cacna1b,Grin1,Npdc1,Sptan1,Dnm1,St6galnac6,Cdk9,Tor2a,Stxbp1,Ndufa8,Mbd5,Psmd14,Slc4a10,Scn2a,Csrnp3,Ubr3,Ola1,Nckap1,Ptprj,C1qtnf4,Celf1,Arhgap1,Syt13,D430041D05Rik,Mpped2,Nop10,Emc4,Scg5,Disp2,Ccdc32,Ckmt1,Cds2,Chgb,Tmx4,Plcb1,Snap25,Tasp1,Napb,Entpd6,Snph,Dlgap4,Ndrg3,Src,Snhg11,Gdap1l1,Ttpal,Tomm34,Slc12a5,Ube2v1,Pfdn4,Gnas,Arfgap1,Eef1a2,Stmn3,Dnajc5,Pcmtd2,Pkia,Stmn2,Ralyl,Slc7a14,Ndufb5,Noct,Ndufc1,Dclk1,Nbea,Kpna4,Serpini1,Rapgef2,Gucy1b1,Map9,Fbxw7,Mef2d,Fam189b,Trim46,Ubap2l,Mllt11,Ankrd34a,Phtf1,Kcnd3,Strip1,Psma5,Plppr5,Fam110b,Rab2a,2610301B20Rik,Fam92a,Rragd,Ndufb6,Dnaja1,Dctn3,Dnajb5,Tesk1,Gba2,Gabbr2,Alg2,Rad23b,Frrs1l,Ugcg,Trim32,Brinp1,Hook1,Dnajc6,Sgip1,Ssbp3,Rnf11,Akr1a1,Eri3,Smap2,Fabp3,Atpif1,Tmem222,Sh2d5,Capzb,Dnajc16,Clstn1,Ssu72,Pclo,Srpk2,Klhl7,Agap3,Chpf2,Rheb,Prkag2,Actr3b,Dpp6,Ube3c,Dnajb6,Mapre3,Ywhah,Jakmip1,Ociad1,Grsf1,Cdkl2,Mapk10,Sez6l,1500011B03Rik,Pebp1,Rnft2,Vps29,Fam216a,Arpc3,Rhof,Ran,Mrps17,Dnajc30,Mdh2,Ywhag,Prkar1b,Lmtk2,Trrap,Usp12,Hsph1,Casd1,Dync1i1,Asns,Ndufa4,Wasl,Atp6v1f,Tcaf1,Cycs,Lancl2,Vopp1,St3gal5,Smyd5,Fbxo41,H1fx,Chchd6,Chchd4,Gpr27,Atp6v1e1,Necap1,Grcc10,Eno2,Tpi1,Gpr162,Mlf2,Cops7a,Pianp,D6Wsu163e,Wbp11,Mboat7,Ccdc106,Ap2s1,Fkrp,Pnmal2,Atp1a3,Gsk3a,Sptbn4,Ttc9b,Eid2,Psmd8,Gramd1a,Gpi1,Lrp3,Ccne1,Cpt1c,Car11,Lmtk3,Snrpn,Sv2b,Ntrk3,Ndufc2,Pgm2l1,Ppme1,Rab6a,Arhgef17,Btbd10,1110004F10Rik,Aldoa,Tacc2,B4galnt4,Cend1,Slc25a22,Cttn,Ap3m2,Smim18,Cnot7,Gpm6a,Psd3,Atp6v1b2,Tmem59l,Rab3a,Abhd8,Fcho1,Tmem38a,Large1,Mast1,Itfg1,Ndrg4,Cmtm4,Ripor1,Fbxo31,Ubl5,Opcml,Thy1,Elmod1,Dmxl2,Idh3a,Scamp5,Mpi,Stoml1,Nptn,Bbs4,Parp6,Fem1b,Polr2m,Myo5a,Gnb5,Lysmd2,Snap91,Armc8,Rab6b,Wdr82,Nprl2,Bsn,Wdr6,Nckipsd,Epm2aip1,Dync1li1,Eif1b,Lrp11,Stxbp5,Hivep2,Arfgef3,Ncoa7,Tspyl1,Tspyl4,Sobp,Serinc1,Psap,Ppa1,Ddx50,Gnaz,Mif,Rrp1,Gm47163,Rnf126,Atp5d,Atcay,Pip5k1c,Dohh,Slc25a3,Ube2n,B4galnt1,Dtx3,Nipsnap1,Camk2b,Cnrip1,Ppp3r1,Actr2,Rab1a,Mdh1,Fbll1,Gabrg2,Cyfip2,Ube2b,Rnf187,Guk1,Arf1,Snap47,Rai1,B9d1,Ttc19,Ubb,Map2k4,Vamp2,Rnf227,Eif5a,Dlg4,Rap1gap2,Srr,Mir22hg,Phf12,Flot2,Cdk5r1,Ap2b1,Cltc,Tspoap1,Dgke,Cox11,Nme1,Atp5g1,Becn1,Nsf,Sumo2,Fbf1,Rbfox3,Actg1,Rac3,Foxk2,Wdr45b,Dtnb,Ncoa1,Wdr35,Fam49a,Kidins220,Myt1l,Bzw2,Dock4,Akap6,Sec23a,Pnn,Lrfn5,Fkbp3,Klhdc2,Trim9,Actr10,Timm9,Rtn1,Atp6v1d,Arel1,Rps6kl1,Calm1,Ttc7b,Ndufb1-ps,Unc79,Ddx24,Evl,Begain,Meg3,Klc1,Cep170b,Pfkp,Zmynd11,Ryr2,Vps41,Amph,Wrnip1,Spin1,Gprin1,Sncb,Pdlim7,Tmed9,Uqcrb,Ube2ql1,Med10,Clptm1l,Rab3c,Kctd6,Ube2e2,Anxa7,Ppp3cb,Zswim8,Cacna2d3,Nisch,Apex1,Slc7a8,Slc22a17,Pspc1,Zc3h13,Tsc22d1,Serp2,Akap11,Mycbp2,Slitrk1,Nalcn,6030458C11Rik,March6,Oxr1,Fam49b,Grina,Kifc2,Rbfox2,Pdxp,Cbx6,Syngr1,Sgsm3,Tef,Sept3,Sult4a1,Rtl6,Atxn10,Mapk8ip2,Slc2a13,Faim2,Ubald1,Rogdi,Glyr1,Dnm1l,Lztr1,Klhl22,Rtn4r,Ap2m1,Eif4g1,Polr2h,Eif4a2,Ppp1r2,Cep19,Gsk3b,Dzip3,Zbtb11,Cbr1,Ttc3,Gtf2h5,Ppp2r1a,Atp6v0c,Caskin1,Mapk8ip3,Rhbdl1,Ergic1,Pacsin1,Mtch1,Atp6v1g2,Tubb5,Prr3,Gnl1,Gabbr1,Hsp90ab1,Tomm6,Pja2,Myl12b,Lpin2,Calm2,Nrxn1,B4galt6,Syt4,Matr3,Diaph1,Pcdh1,Rnf14,Ndfip1,Eif1a,Ap3s1,Napg,Wdr7,St8sia3,Nedd4l,Seh1l,Ankrd13d,Znhit2,Otub1,Polr2g,Gng3,Fads3,Syt7,Pgam1,Avpi1,Cnnm1,Got1,Sfxn3,Atp5md,Nudt11,Nudt10,Syp,Pim2,Tspan7,Atp6ap2,Araf,Syn1,Elk1,Mcts1,Dcaf12l1,Slc9a6,Maged1,Dlg3,Magee1,Pgk1,Tmem35a,Tceal6,Arxes1,Bex2,Tceal9,Bex3,Tceal3,Zcchc18,Prps1,Ubqln2,Nbdy,Pdha1,Reps2,AC149090.1</t>
        </is>
      </c>
      <c r="M31" t="inlineStr">
        <is>
          <t>[(0, 15), (0, 36), (0, 42), (0, 45), (0, 65), (0, 74), (5, 65), (5, 74), (8, 45), (8, 65), (8, 74), (9, 15), (9, 36), (9, 42), (9, 45), (9, 65), (9, 74), (19, 15), (19, 36), (19, 42), (19, 45), (19, 65), (19, 74), (28, 65), (28, 74), (30, 15), (30, 36), (30, 42), (30, 45), (30, 49), (30, 65), (30, 74), (47, 1), (47, 2), (47, 6), (47, 12), (47, 15), (47, 18), (47, 21), (47, 22), (47, 23), (47, 24), (47, 26), (47, 32), (47, 33), (47, 34), (47, 36), (47, 38), (47, 41), (47, 42), (47, 44), (47, 45), (47, 49), (47, 50), (47, 52), (47, 54), (47, 58), (47, 59), (47, 62), (47, 65), (47, 66), (47, 68), (47, 69), (47, 70), (47, 71), (47, 72), (47, 73), (47, 74), (53, 65), (53, 74), (55, 15), (55, 36), (55, 42), (55, 45), (55, 65), (55, 74), (60, 15), (60, 36), (60, 42), (60, 45), (60, 65), (60, 74), (63, 15), (63, 36), (63, 42), (63, 45), (63, 65), (63, 74), (75, 65), (75, 74)]</t>
        </is>
      </c>
      <c r="N31" t="n">
        <v>1270</v>
      </c>
      <c r="O31" t="n">
        <v>1</v>
      </c>
      <c r="P31" t="n">
        <v>0.95</v>
      </c>
      <c r="Q31" t="n">
        <v>3</v>
      </c>
      <c r="R31" t="n">
        <v>10000</v>
      </c>
      <c r="S31" t="inlineStr">
        <is>
          <t>17/12/2022, 22:22:55</t>
        </is>
      </c>
      <c r="T31" s="3">
        <f>hyperlink("https://spiral.technion.ac.il/results/MTAwMDAwMg==/30/GOResultsPROCESS","link")</f>
        <v/>
      </c>
      <c r="U31" t="inlineStr">
        <is>
          <t>['GO:0099003:vesicle-mediated transport in synapse (qval8.55E-10)', 'GO:0051649:establishment of localization in cell (qval1.53E-7)', 'GO:0051641:cellular localization (qval2.03E-7)', 'GO:0098693:regulation of synaptic vesicle cycle (qval5.46E-7)', 'GO:1900242:regulation of synaptic vesicle endocytosis (qval4.59E-5)', 'GO:0140238:presynaptic endocytosis (qval3.87E-5)', 'GO:0048488:synaptic vesicle endocytosis (qval3.32E-5)', 'GO:0008104:protein localization (qval3.6E-5)', 'GO:1903421:regulation of synaptic vesicle recycling (qval3.49E-5)', 'GO:0032990:cell part morphogenesis (qval3.14E-5)', 'GO:0009205:purine ribonucleoside triphosphate metabolic process (qval3.63E-5)', 'GO:0046907:intracellular transport (qval3.69E-5)', 'GO:0033036:macromolecule localization (qval4.02E-5)', 'GO:0016192:vesicle-mediated transport (qval3.92E-5)', 'GO:0009199:ribonucleoside triphosphate metabolic process (qval3.88E-5)', 'GO:0099072:regulation of postsynaptic membrane neurotransmitter receptor levels (qval3.83E-5)', 'GO:0048858:cell projection morphogenesis (qval4.35E-5)', 'GO:0009144:purine nucleoside triphosphate metabolic process (qval4.65E-5)', 'GO:0048812:neuron projection morphogenesis (qval5.72E-5)', 'GO:0051179:localization (qval5.45E-5)', 'GO:0009206:purine ribonucleoside triphosphate biosynthetic process (qval5.22E-5)', 'GO:0009126:purine nucleoside monophosphate metabolic process (qval5.42E-5)', 'GO:0009167:purine ribonucleoside monophosphate metabolic process (qval5.19E-5)', 'GO:0009145:purine nucleoside triphosphate biosynthetic process (qval5.44E-5)', 'GO:0120039:plasma membrane bounded cell projection morphogenesis (qval6.91E-5)', 'GO:0009201:ribonucleoside triphosphate biosynthetic process (qval7.06E-5)', 'GO:0046939:nucleotide phosphorylation (qval7.11E-5)', 'GO:0060341:regulation of cellular localization (qval7.35E-5)', 'GO:0051234:establishment of localization (qval1.29E-4)', 'GO:0046034:ATP metabolic process (qval1.25E-4)', 'GO:0009141:nucleoside triphosphate metabolic process (qval1.44E-4)', 'GO:0009161:ribonucleoside monophosphate metabolic process (qval1.39E-4)', 'GO:0006810:transport (qval1.48E-4)', 'GO:0009132:nucleoside diphosphate metabolic process (qval1.68E-4)', 'GO:0042866:pyruvate biosynthetic process (qval2.18E-4)', 'GO:0009123:nucleoside monophosphate metabolic process (qval2.28E-4)', 'GO:0006165:nucleoside diphosphate phosphorylation (qval2.46E-4)', 'GO:0051640:organelle localization (qval2.4E-4)', 'GO:0051648:vesicle localization (qval2.35E-4)', 'GO:0009142:nucleoside triphosphate biosynthetic process (qval2.49E-4)', 'GO:0006754:ATP biosynthetic process (qval2.61E-4)']</t>
        </is>
      </c>
      <c r="V31" s="3">
        <f>hyperlink("https://spiral.technion.ac.il/results/MTAwMDAwMg==/30/GOResultsFUNCTION","link")</f>
        <v/>
      </c>
      <c r="W31" t="inlineStr">
        <is>
          <t>['GO:0005515:protein binding (qval7.45E-6)', 'GO:0000149:SNARE binding (qval5.36E-5)', 'GO:0008092:cytoskeletal protein binding (qval8.21E-5)', 'GO:0017075:syntaxin-1 binding (qval8.66E-5)', 'GO:0019901:protein kinase binding (qval8.74E-5)', 'GO:0019905:syntaxin binding (qval1.06E-4)', 'GO:0034236:protein kinase A catalytic subunit binding (qval9.48E-5)', 'GO:0019899:enzyme binding (qval1.6E-4)', 'GO:0019900:kinase binding (qval2.32E-4)']</t>
        </is>
      </c>
      <c r="X31" s="3">
        <f>hyperlink("https://spiral.technion.ac.il/results/MTAwMDAwMg==/30/GOResultsCOMPONENT","link")</f>
        <v/>
      </c>
      <c r="Y31" t="inlineStr">
        <is>
          <t>['GO:0097458:neuron part (qval6.89E-28)', 'GO:0044456:synapse part (qval7.06E-22)', 'GO:0045202:synapse (qval3.73E-18)', 'GO:0043209:myelin sheath (qval1.07E-16)', 'GO:0043005:neuron projection (qval1.63E-13)', 'GO:0044297:cell body (qval2.46E-13)', 'GO:0120025:plasma membrane bounded cell projection (qval3.9E-13)', 'GO:0120038:plasma membrane bounded cell projection part (qval1.5E-12)', 'GO:0044463:cell projection part (qval1.33E-12)', 'GO:0043025:neuronal cell body (qval1.74E-12)', 'GO:0044444:cytoplasmic part (qval2.72E-12)', 'GO:0042995:cell projection (qval3.26E-12)', 'GO:0033267:axon part (qval7.04E-12)', 'GO:0098793:presynapse (qval1.04E-11)', 'GO:0098978:glutamatergic synapse (qval3.48E-11)', 'GO:0070382:exocytic vesicle (qval1.02E-10)', 'GO:0008021:synaptic vesicle (qval5.91E-10)', 'GO:0030133:transport vesicle (qval1.28E-9)', 'GO:0044424:intracellular part (qval2.34E-9)', 'GO:0016020:membrane (qval7.11E-9)', 'GO:0005737:cytoplasm (qval1.71E-8)', 'GO:0031090:organelle membrane (qval3.36E-8)', 'GO:0044464:cell part (qval1.37E-7)', 'GO:0044422:organelle part (qval3.72E-7)', 'GO:0098796:membrane protein complex (qval5.3E-7)', 'GO:0044306:neuron projection terminus (qval1.39E-6)', 'GO:0043226:organelle (qval1.4E-6)', 'GO:0031410:cytoplasmic vesicle (qval1.58E-6)', 'GO:0031982:vesicle (qval1.6E-6)', 'GO:0097708:intracellular vesicle (qval1.75E-6)', 'GO:0099572:postsynaptic specialization (qval2.41E-6)', 'GO:0014069:postsynaptic density (qval5.31E-6)', 'GO:0044446:intracellular organelle part (qval7.07E-6)', 'GO:0030426:growth cone (qval6.96E-6)', 'GO:0030427:site of polarized growth (qval1.18E-5)', 'GO:0043229:intracellular organelle (qval2.01E-5)', 'GO:0031300:intrinsic component of organelle membrane (qval2.2E-5)', 'GO:0099503:secretory vesicle (qval2.33E-5)', 'GO:0048471:perinuclear region of cytoplasm (qval2.46E-5)', 'GO:0043227:membrane-bounded organelle (qval2.51E-5)', 'GO:0044433:cytoplasmic vesicle part (qval2.52E-5)']</t>
        </is>
      </c>
    </row>
    <row r="32">
      <c r="A32" s="1" t="n">
        <v>31</v>
      </c>
      <c r="B32" t="n">
        <v>20948</v>
      </c>
      <c r="C32" t="n">
        <v>3212</v>
      </c>
      <c r="D32" t="n">
        <v>76</v>
      </c>
      <c r="E32" t="n">
        <v>424</v>
      </c>
      <c r="F32" t="n">
        <v>2080</v>
      </c>
      <c r="G32" t="n">
        <v>54</v>
      </c>
      <c r="H32" t="n">
        <v>5700</v>
      </c>
      <c r="I32" t="n">
        <v>159</v>
      </c>
      <c r="J32" s="2" t="n">
        <v>-1763.984361733025</v>
      </c>
      <c r="K32" t="n">
        <v>0.5318836355186408</v>
      </c>
      <c r="L32" t="inlineStr">
        <is>
          <t>2010300C02Rik,Slc39a10,Dnah7a,Abi2,Gpr1,D630023F18Rik,Ptprn,Itm2c,Gm29374,Ecel1,Gm29100,Twist2,Cntnap5a,Gpr39,Lypd1,R3hdm1,Atp2b4,Rgs2,Brinp2,Astn1,Cacybp,Rxrg,Cnih3,Plxna2,Sec61a2,C1ql3,Nxph2,Adamts13,Olfm1,Lhx6,Acvr2a,Rprm,Scn3a,Chn1,Pde1a,Arhgap1,Chst1,Bdnf,Tmco5,Pak6,Ankrd63,Ltk,Gm14004,5330413P13Rik,Prnp,Tmx4,Entpd6,Tspyl3,Pkig,Ywhab,Kcng1,Tcfl5,Nlgn1,Rpl22l1,Slc7a14,Noct,Sertm1,A330069K06Rik,Gria2,Gucy1b1,Npy2r,Celf3,Mllt11,Ensa,Chia1,AI504432,Plppr4,Snx7,Prkacb,Ak5,St6galnac5,Negr1,Necab1,Gm12408,Plppr1,Rab3b,6430628N08Rik,Eri3,Hpcal4,Crocc,Chd5,Ajap1,Cacna2d1,Klhl7,Otof,Cgref1,Slc30a3,Lrpap1,Wfs1,Gabra2,Cdkl2,G3bp2,Gm10419,C130026L21Rik,Miat,1500011B03Rik,Dynll1,Hrk,Rasal1,Arpc3,Wdr66,Cldn3,Vgf,Ap1s1,Prkar1b,Tmem130,Gm19719,Ppp1r9a,Tcaf1,Snx10,Snca,Chchd6,Tafa1,Gpr27,Oxtr,Fancd2,Syn2,Rasgef1a,Pianp,Gabarapl1,Grin2b,Wbp11,Ptpro,Lmo3,Far2os1,Mboat7,Syt5,Shisa7,Nat14,Pnmal2,Pnmal1,Zfp575,Grik5,Numbl,Pld3,Spint2,Dpf1,Arhgap33,Lin7b,Lmtk3,Gm45441,Ldha,Ptpn5,Gabrb3,Ndn,Fam169b,Nr2f2,Sv2b,Gm45168,Grm5,Pgm2l1,Pde2a,Syt17,Crym,Cacng3,Doc2a,Gpr26,Fank1,Stk32c,Caly,4933417O13Rik,Ctxn1,Fbxo25,Unc5d,Tusc3,Sorbs2,Gpm6a,Glra3,Lzts1,Pbx4,Tox3,Ogfod1,Cfap20,Cmtm4,Cdh13,Hsbp1,Cpne7,Gpr83,Icam5,Plppr2,Opcml,Scn3b,C2cd2l,Fxyd6,Cadm1,Tnfaip8l3,Lingo1,Celf6,Gramd2,Map2k1,Car12,Fam81a,Esyt3,Camkv,Traip,Wdr6,Arpp21,Fbxl2,Gm34425,Tmem158,Esr1,Ahi1,Moxd1,Samd3,Wasf1,Gm34006,Egr2,Zwint,C2cd4c,Shc2,Plppr3,Cbarp,Jsrp1,Matk,Celf5,Cfap54,Cdk17,Plxnc1,Nap1l1,Dyrk2,Gm34045,Tafa2,Tac2,Mtfp1,Pgam2,Vstm2a,Cnrip1,Gm12031,Nsg2,Fndc9,Ube2b,Ccdc42,Chd3,6330403K07Rik,Mir22hg,Abr,Sez6,Dusp14,Mmd,Nme1,Cacnb1,Thra,Hap1,Ccdc103,Rprml,Cyb561,Dcaf7,Limd2,Gm11715,Jpt1,Sumo2,Aanat,Timp2,Gaa,Rab40b,Fam49a,Kcnf1,Atp6v1c2,Grhl1,Myt1l,Pxdn,Prkar2b,Efcab10,Tspan13,Dgkb,Foxg1,Atl1,Rtn1,Syt16,Dbpht2,Akap5,Atp6v1d,Actn1,Galnt16,Pnma1,Ngb,Bcl11b,Cyp46a1,Meg3,Rian,Dio3,Tmem179,Gng4,Amph,Ripor2,Tubb2a,Unc5a,Rgs14,Prr7,Dbn1,Trpc7,Mef2c,Ssbp2,Rasgrf2,Homer1,Crhbp,Enc1,Cartpt,Plk2,Ddx4,Kctd6,Fezf2,Nek10,Thrb,Gng2,Erc2,Slc22a17,Myh7,Cpne6,Ptk2b,Pnma2,Egr3,Dmtn,Htr2a,Tsc22d1,Serp2,Akap11,Pcdh8,Pcdh17,Lmo7,Rap2a,Capsl,Sub1,Zfr,Basp1,Trhr,Kcnv1,Mal2,Ccn3,Khdrbs3,Ly6h,Elfn2,Kcnj4,Nptxr,Mchr1,Mpped1,Pdzrn4,Nell2,Cacnb3,Arf3,Kcnh3,Krt77,Gm36560,Mrtfb,Mapk1,Ypel1,Tmem191c,Slc7a4,Fam131a,Sst,Gap43,Atp6v1a,Sidt1,Vgll3,Btg3,Chodl,Synj1,Ttc3,Tiam2,Mas1,Atp6v0c,Rab26,Syngr3,4930539E08Rik,Cpne5,Mtch1,Rsph9,Lrrc73,Ptprs,Cdkl4,Slc8a1,Prkce,Gtf2a1l,Usp14,Nol4,Celf4,Matr3,Ppp2r2b,Cdo1,Synpo,Grp,Neto1,Rin1,Rtn3,Chrm1,Gda,Cyp26a1,Lgi1,Slit1,Crtac1,Kcnip2,Nudt10,Usp27x,2010204K13Rik,Usp11,Zcchc12,Pgrmc1,Dcaf12l1,Slc25a14,Gpr101,Ids,Gabra3,Pnck,Maged1,Arhgef9,Pja1,Dlg3,Zmym3,Nexmif,Pcdh19,Tmem35a,Bhlhb9,Gprasp2,Bex2,Bex4,Tceal9,Bex3,Morf4l2,Zcchc18,Pak3,Tro,Ubqln2,Glra2,Arhgap6</t>
        </is>
      </c>
      <c r="M32" t="inlineStr">
        <is>
          <t>[(0, 36), (0, 45), (0, 49), (0, 74), (3, 36), (3, 45), (3, 74), (4, 36), (4, 45), (4, 49), (4, 74), (5, 36), (5, 45), (5, 49), (5, 74), (6, 74), (7, 74), (8, 36), (8, 45), (8, 49), (8, 74), (9, 36), (9, 45), (9, 49), (9, 74), (10, 36), (10, 45), (10, 49), (10, 74), (11, 36), (11, 45), (11, 74), (12, 36), (12, 45), (12, 74), (13, 36), (13, 45), (13, 49), (13, 74), (14, 74), (17, 36), (17, 45), (17, 49), (17, 74), (19, 36), (19, 45), (19, 49), (19, 74), (20, 36), (20, 74), (21, 36), (21, 74), (22, 36), (22, 45), (22, 49), (22, 74), (23, 74), (24, 36), (24, 45), (24, 49), (24, 74), (25, 36), (25, 45), (25, 49), (25, 74), (26, 36), (26, 74), (28, 36), (28, 45), (28, 49), (28, 74), (30, 36), (30, 45), (30, 49), (30, 74), (31, 36), (31, 74), (32, 36), (32, 45), (32, 74), (34, 36), (34, 45), (34, 74), (35, 36), (35, 45), (35, 49), (35, 74), (37, 36), (37, 74), (38, 74), (40, 36), (40, 45), (40, 49), (40, 74), (43, 36), (43, 45), (43, 74), (46, 36), (46, 45), (46, 49), (46, 74), (47, 36), (47, 45), (47, 49), (47, 74), (48, 36), (48, 45), (48, 49), (48, 74), (51, 36), (51, 74), (52, 36), (52, 74), (53, 36), (53, 45), (53, 49), (53, 74), (55, 36), (55, 45), (55, 49), (55, 74), (56, 36), (56, 45), (56, 74), (57, 36), (57, 45), (57, 49), (57, 74), (60, 36), (60, 45), (60, 49), (60, 74), (62, 74), (63, 36), (63, 45), (63, 49), (63, 74), (64, 36), (64, 45), (64, 49), (64, 74), (66, 36), (66, 45), (66, 74), (69, 36), (69, 45), (69, 74), (70, 36), (70, 45), (70, 49), (70, 74), (73, 36), (73, 45), (73, 49), (73, 74), (75, 36), (75, 45), (75, 49), (75, 74)]</t>
        </is>
      </c>
      <c r="N32" t="n">
        <v>82</v>
      </c>
      <c r="O32" t="n">
        <v>1</v>
      </c>
      <c r="P32" t="n">
        <v>0.95</v>
      </c>
      <c r="Q32" t="n">
        <v>3</v>
      </c>
      <c r="R32" t="n">
        <v>10000</v>
      </c>
      <c r="S32" t="inlineStr">
        <is>
          <t>17/12/2022, 22:23:14</t>
        </is>
      </c>
      <c r="T32" s="3">
        <f>hyperlink("https://spiral.technion.ac.il/results/MTAwMDAwMg==/31/GOResultsPROCESS","link")</f>
        <v/>
      </c>
      <c r="U32" t="inlineStr">
        <is>
          <t>['GO:0050804:modulation of chemical synaptic transmission (qval2.1E-11)', 'GO:0099177:regulation of trans-synaptic signaling (qval1.13E-11)', 'GO:0099537:trans-synaptic signaling (qval3.4E-8)', 'GO:0099536:synaptic signaling (qval4.13E-8)', 'GO:0050807:regulation of synapse organization (qval9.95E-8)', 'GO:0098916:anterograde trans-synaptic signaling (qval8.79E-8)', 'GO:0007268:chemical synaptic transmission (qval7.54E-8)', 'GO:0051960:regulation of nervous system development (qval1.31E-7)', 'GO:0048167:regulation of synaptic plasticity (qval8.59E-7)', 'GO:0007610:behavior (qval1.12E-6)', 'GO:0120035:regulation of plasma membrane bounded cell projection organization (qval1.84E-6)', 'GO:0050767:regulation of neurogenesis (qval1.88E-6)', 'GO:0031344:regulation of cell projection organization (qval2.28E-6)', 'GO:0050806:positive regulation of synaptic transmission (qval4.22E-6)', 'GO:0050769:positive regulation of neurogenesis (qval4.71E-6)', 'GO:0045666:positive regulation of neuron differentiation (qval6.14E-6)', 'GO:0043269:regulation of ion transport (qval6.7E-6)', 'GO:0045664:regulation of neuron differentiation (qval7.48E-6)', 'GO:0010975:regulation of neuron projection development (qval7.51E-6)', 'GO:0099175:regulation of postsynapse organization (qval8.21E-6)', 'GO:0050890:cognition (qval9.89E-6)', 'GO:0023052:signaling (qval1.06E-5)', 'GO:0010720:positive regulation of cell development (qval1.12E-5)', 'GO:0007267:cell-cell signaling (qval1.34E-5)', 'GO:0060284:regulation of cell development (qval1.33E-5)', 'GO:0051962:positive regulation of nervous system development (qval1.59E-5)', 'GO:0051049:regulation of transport (qval2.18E-5)', 'GO:0034765:regulation of ion transmembrane transport (qval2.44E-5)', 'GO:0071248:cellular response to metal ion (qval4.36E-5)', 'GO:0010976:positive regulation of neuron projection development (qval4.84E-5)', 'GO:0031346:positive regulation of cell projection organization (qval5.21E-5)', 'GO:0007611:learning or memory (qval5.54E-5)', 'GO:0051668:localization within membrane (qval6.71E-5)', 'GO:1904062:regulation of cation transmembrane transport (qval7.54E-5)', 'GO:0003008:system process (qval8.26E-5)', 'GO:0034762:regulation of transmembrane transport (qval8.39E-5)', 'GO:0010038:response to metal ion (qval8.75E-5)', 'GO:0099601:regulation of neurotransmitter receptor activity (qval9.69E-5)', 'GO:0065007:biological regulation (qval1.03E-4)', 'GO:0042391:regulation of membrane potential (qval1.24E-4)', 'GO:0032879:regulation of localization (qval1.23E-4)', 'GO:0007186:G protein-coupled receptor signaling pathway (qval1.47E-4)', 'GO:0065008:regulation of biological quality (qval1.71E-4)', 'GO:0071241:cellular response to inorganic substance (qval1.77E-4)', 'GO:0050789:regulation of biological process (qval2.38E-4)', 'GO:0007154:cell communication (qval3.11E-4)']</t>
        </is>
      </c>
      <c r="V32" s="3">
        <f>hyperlink("https://spiral.technion.ac.il/results/MTAwMDAwMg==/31/GOResultsFUNCTION","link")</f>
        <v/>
      </c>
      <c r="W32" t="inlineStr">
        <is>
          <t>['GO:0035254:glutamate receptor binding (qval1.5E-3)']</t>
        </is>
      </c>
      <c r="X32" s="3">
        <f>hyperlink("https://spiral.technion.ac.il/results/MTAwMDAwMg==/31/GOResultsCOMPONENT","link")</f>
        <v/>
      </c>
      <c r="Y32" t="inlineStr">
        <is>
          <t>['GO:0044456:synapse part (qval1.41E-21)', 'GO:0097458:neuron part (qval1.09E-18)', 'GO:0045202:synapse (qval2.91E-17)', 'GO:0098978:glutamatergic synapse (qval8.64E-16)', 'GO:0043005:neuron projection (qval1.76E-13)', 'GO:0042995:cell projection (qval2.68E-12)', 'GO:0120025:plasma membrane bounded cell projection (qval7.99E-12)', 'GO:0005886:plasma membrane (qval2.36E-9)', 'GO:0120038:plasma membrane bounded cell projection part (qval8.91E-9)', 'GO:0044463:cell projection part (qval8.02E-9)', 'GO:0030054:cell junction (qval1.11E-8)', 'GO:0098936:intrinsic component of postsynaptic membrane (qval1.09E-8)', 'GO:0030425:dendrite (qval1.92E-8)', 'GO:0099055:integral component of postsynaptic membrane (qval2.18E-8)', 'GO:0014069:postsynaptic density (qval5.77E-8)', 'GO:0097060:synaptic membrane (qval5.82E-8)', 'GO:0099572:postsynaptic specialization (qval7.88E-8)', 'GO:0016020:membrane (qval8.55E-8)', 'GO:0099699:integral component of synaptic membrane (qval1.34E-7)', 'GO:0099240:intrinsic component of synaptic membrane (qval1.3E-7)', 'GO:0043198:dendritic shaft (qval4.56E-7)', 'GO:0034702:ion channel complex (qval2.01E-6)', 'GO:0098794:postsynapse (qval2.56E-6)', 'GO:0043197:dendritic spine (qval3.66E-6)', 'GO:1902495:transmembrane transporter complex (qval4.36E-6)', 'GO:0099060:integral component of postsynaptic specialization membrane (qval5.33E-6)', 'GO:0044309:neuron spine (qval5.51E-6)', 'GO:0045211:postsynaptic membrane (qval5.64E-6)', 'GO:1990351:transporter complex (qval8.75E-6)', 'GO:0098948:intrinsic component of postsynaptic specialization membrane (qval9.81E-6)', 'GO:0043025:neuronal cell body (qval1.98E-5)', 'GO:0044425:membrane part (qval2.15E-5)', 'GO:0034703:cation channel complex (qval2.09E-5)', 'GO:0044297:cell body (qval2.6E-5)', 'GO:0044459:plasma membrane part (qval2.56E-5)', 'GO:0098878:neurotransmitter receptor complex (qval4.44E-5)']</t>
        </is>
      </c>
    </row>
    <row r="33">
      <c r="A33" s="1" t="n">
        <v>32</v>
      </c>
      <c r="B33" t="n">
        <v>20948</v>
      </c>
      <c r="C33" t="n">
        <v>3212</v>
      </c>
      <c r="D33" t="n">
        <v>76</v>
      </c>
      <c r="E33" t="n">
        <v>753</v>
      </c>
      <c r="F33" t="n">
        <v>2284</v>
      </c>
      <c r="G33" t="n">
        <v>43</v>
      </c>
      <c r="H33" t="n">
        <v>5700</v>
      </c>
      <c r="I33" t="n">
        <v>112</v>
      </c>
      <c r="J33" s="2" t="n">
        <v>-2346.65351230222</v>
      </c>
      <c r="K33" t="n">
        <v>0.5334774730817735</v>
      </c>
      <c r="L33" t="inlineStr">
        <is>
          <t>Rb1cc1,Ube2w,Tmem70,Ogfrl1,Fam168b,Actr1b,Mrpl30,Lonrf2,Mrps9,Tpp2,Bivm,Gls,Sf3b1,Hspe1,Fam126b,Sumo1,Bmpr2,Raph1,Map2,Unc80,Bcs1l,Retreg2,Atg9a,Tuba4a,Speg,Inha,Cul3,Mff,Per2,Kif1a,Hdlbp,Stk25,Rab3gap1,Mfsd4a,Lrrn2,Camsap2,Glrx2,Trmt1l,Tsen15,Xpr1,Mrps14,Kifap3,Nme7,Atp1b1,Tiprl,Usp21,Smyd3,Wdr26,Susd4,Smyd2,Plxna2,Celf2,Atp5c1,Cacnb2,Gpr158,Cacna1b,Grin1,Golga2,Dnm1,1110008P14Rik,Dpm2,St6galnac6,Stxbp1,Rabepk,Psmd5,Rabgap1,Strbp,Dennd1a,Arpc5l,Mbd5,Kif5c,Kcnj3,Psmd14,Scn2a,Klhl23,Gad1,Slc25a12,Atf2,Atp5g3,Ptprj,C1qtnf4,Ndufs3,Kbtbd4,Arhgap1,Syt13,Trim44,Cstf3,Nop10,Emc4,Scg5,Disp2,Ckmt1,Galk2,Lzts3,Pank2,Cds2,Chgb,Crls1,Tmx4,Snap25,Tasp1,Macrod2,Naa20,Napb,Nanp,Snph,Tspyl3,Map1lc3a,Epb41l1,Dlgap4,Rab5if,Ndrg3,Src,Snhg11,Plcg1,Gdap1l1,Tomm34,Zswim1,Slc12a5,Zmynd8,Pfdn4,Gnas,Gm14305,Mrgbp,Arfgap1,Eef1a2,Stmn3,Dnajc5,Pcmtd2,Stmn2,Pde7a,Prkci,Slc7a14,Ndufb5,Ttc14,Noct,Ndufc1,Dclk1,Nbea,Serpini1,Map9,Gatb,Dap3,Fam189b,Chrnb2,Ube2q1,Atp8b2,Ubap2l,Pogz,Mllt11,Ankrd34a,Pex11b,Zfp697,Man1a2,Phtf1,Kcnd3,Atp5f1,Extl2,Sec24b,Cxxc4,H2afz,Dnajb4,Rab2a,2610301B20Rik,Fam92a,Mdn1,Rars2,Ndufb6,Dctn3,Ccl27a,Gba2,Npr2,Alg2,Frrs1l,Ugcg,Trim32,Brinp1,Sh3gl2,Klhl9,Hook1,Dnajc6,Sgip1,Ssbp3,Lrrc42,Lrp8,Eri3,Gnl2,Meaf6,Fabp3,Atpif1,Trnp1,Zfp46,Kdm1a,Rap1gap,Dnajc16,Vps13d,Clstn1,Acap3,Noc2l,Rundc3b,Pclo,Fam185a,Srpk2,Klhl7,Rheb,Dpp6,Lmbr1,Mapre3,Fndc4,Ywhah,Gm1673,Usp46,Chic2,Grsf1,Ankrd17,Tmem150c,Coq2,Mapk10,Dipk1a,Srrd,Sez6l,Iscu,1500011B03Rik,Pop5,Ksr2,Rnft2,Dtx1,Hectd4,Vps29,Fam216a,Ran,Chchd2,Galnt17,Dnajc30,Srrm3,Ywhag,Actl6b,Nyap1,Zkscan1,Prkar1b,Ttyh3,Tnrc18,Lmtk2,Trrap,Usp12,Casd1,Dync1i1,Asns,Ica1,Ndufa4,St7,Wasl,Lrrc4,Tcaf1,Cntnap2,Cycs,Serbp1,St3gal5,Sema4f,Dctn1,Zfp638,Smyd5,Fbxo41,Aak1,H1fx,Chchd6,Gpr27,Crbn,Arl8b,Lhfpl4,Atp6v1e1,Necap1,Clstn3,Grcc10,Eno2,Tpi1,Mlf2,Cops7a,Pianp,D6Wsu163e,Tigar,Parp11,Wbp11,Cmas,Tfpt,Hspbp1,Ube2s,Peg3,Zbtb45,Meis3,Ap2s1,Fkrp,Pnmal2,Ppp5c,Nova2,Mark4,Tomm40,Atp1a3,Gsk3a,Dmac2,B9d2,Numbl,Ttc9b,Map3k10,Eid2,Med29,Lrfn3,Cox6b1,Gramd1a,Gpi1,Lrp3,Ccne1,Nup62,Cpt1c,Snrpn,Tarsl2,Tm2d3,Mef2a,Sv2b,Ntrk3,Ngrn,Unc45a,Whamm,Ndufc2,Pgm2l1,Ppme1,Rab6a,Arhgef17,Mical2,1110004F10Rik,9030407P20Rik,Gga2,Ubfd1,Dctn5,Prkcb,Spns1,Ypel3,Aldoa,Cdipt,Fbxl19,Tacc2,B4galnt4,Cend1,Brsk2,Dusp8,Ap3m2,Smim18,Micu3,Cnot7,Mtmr7,Slc25a4,Trappc11,Psd3,Atp6v1b2,Pbx4,Ddx49,Tmem59l,Rab3a,Babam1,Abhd8,Ano8,Unc13a,Eps15l1,Large1,Tbc1d9,Scoc,Dnajb1,Calr,Mast1,Wdr83os,Itfg1,Ndrg4,Tk2,Ripor1,Thap11,Prmt7,St3gal2,Znrf1,Fbxo31,Tcf25,Taf5l,Ttc13,Tsnax,Pcnx2,Ubl5,Acad8,Opcml,Ddx25,Scn2b,Elmod1,Dmxl2,Idh3a,Hmg20a,Scamp5,Cox5a,Mpi,Stoml1,Nptn,Bbs4,Pkm,Fem1b,Aagab,Herc1,Myo5a,Gnb5,Lysmd2,Cox7a2,Hmgn3,Snap91,Trpc1,Armc8,Dock3,Nprl2,Bsn,Ndufaf3,Dalrd3,Nckipsd,Trank1,Eif1b,Lrp11,Pcmt1,Ppil4,Hivep2,Arfgef3,Ncoa7,Tspyl1,Tspyl4,Sobp,Grik2,Serinc1,Gcc2,Psap,Ppa1,Ddx50,Slc25a16,Gnaz,Snrpd3,Mif,Rrp1,Gm47163,Rnf126,Wdr18,Atp5d,Btbd2,Atcay,Pip5k1c,Dohh,Slc41a2,Arl1,Slc25a3,Ube2n,B4galnt1,Dtx3,R3hdm2,Sfi1,Nipsnap1,Camk2b,Purb,Ppp3r1,Actr2,Rab1a,Mdh1,Ehbp1,0610010F05Rik,Mpg,Rars,Gabrg2,Cyfip2,Mapk9,Ube2b,Vdac1,Hspa4,Zfp672,Rnf187,Arf1,Snap47,4933439C10Rik,Rai1,Ttc19,Ubb,Map2k4,Myh10,Vamp2,Rnf227,Dlg4,Camta2,Unc119,Cdk5r1,Ap2b1,Ggnbp2,Rps6kb1,Tspoap1,Cox11,Nme1,Mrpl27,Atp5g1,Mrpl45,Socs7,Pip4k2b,Atp6v0a1,Becn1,Rundc1,Atxn7l3,Eftud2,Nsf,Helz,Sumo2,Grb2,Acox1,Actg1,Mrpl12,Rac3,Foxk2,Dtnb,Dnajc27,Ncoa1,Wdr35,Vsnl1,Kidins220,Myt1l,Dld,Bzw2,Ankmy2,Nrcam,Akap6,Sec23a,Pnn,Fbxo33,9330151L19Rik,Klhdc2,Actr10,Timm9,Rtn1,Srsf5,Arel1,Nrxn3,Spata7,Calm1,Ttc7b,Unc79,Ddx24,Papola,Meg3,Rian,Hsp90aa1,Bag5,Klc1,Ppp1r13b,Cep170b,Ryr2,Vps41,Amph,Zfp322a,Uqcrfs1,Smim13,Ranbp9,Wnk2,Spin1,Higd2a,Gprin1,Sncb,Rab24,Hnrnpa0,Uqcrb,Ube2ql1,Med10,Rgs7bp,Rab3c,Mtrex,Pdhb,Kctd6,Thoc7,Ppp3cb,Zswim8,Cacna1d,Nisch,Ghitm,Apex1,Slc7a8,Sdr39u1,Pspc1,Il17d,Eef1akmt1,Elp3,Sucla2,Zc3h13,Tsc22d1,Dnajc15,Akap11,Mzt1,Mycbp2,Slitrk1,Nalcn,6030458C11Rik,Ctnnd2,March6,Tspyl5,Ankrd46,Ywhaz,Oxr1,Sybu,Fam49b,Grina,Dgat1,Kifc2,Rbfox2,Kctd17,Pdxp,Cbx6,Syngr1,Sgsm3,Tef,Sept3,Rrp7a,Sult4a1,Rtl6,Atxn10,Mapk8ip2,Slc2a13,Mcrs1,Faim2,Scn8a,Atg101,Cdip1,Ubald1,Rsl1d1,Dnm1l,Klhl22,Ap2m1,Camk2n2,Eif4g1,Polr2h,Eif4a2,Ppp1r2,Cep19,Fyttd1,Gsk3b,B4galt4,Tagln3,Dzip3,Ift57,Zbtb11,Sod1,Cbr1,Ttc3,Gtf2h5,Ppp2r1a,Zfp13,Atp6v0c,Caskin1,Mapk8ip3,Clcn7,Rhbdl1,Ergic1,Bnip1,Uqcc2,Pacsin1,Zfp523,Mapk14,Atp6v1g2,Tubb5,Prr3,Gnl1,Gabbr1,Tomm6,Dpp9,Ptprs,Pja2,Vapa,Ndufv2,Myl12b,Lpin2,Lrpprc,Calm2,Nrxn1,Snrpd1,Ttc39c,B4galt6,Nol4,Elp2,Syt4,Slc25a46,Hspa9,Rnf14,Ndfip1,Tcerg1,Eif1a,Atg12,Ap3s1,Napg,Wdr7,St8sia3,Nars,Mppe1,Afg3l2,Atp5a1,Ankrd13d,Lrfn4,Mrpl11,Sf3b2,Ccdc85b,Znhit2,Sac3d1,Nrxn2,Stip1,Otub1,Gng3,Fads3,Syt7,Smarca2,Exoc6,Pgam1,Avpi1,Got1,Sfxn3,Atp5md,Atrnl1,Nudt11,Syp,Pim2,Tspan7,Araf,Syn1,Elk1,Mcts1,Rtl8a,Slc9a6,Slitrk4,Slitrk2,Tmem185a,Cd99l2,Atp2b3,Pls3,Tab3,Maged1,Zc3h12b,Dlg3,Nlgn3,Nhsl2,Cox7b,Pgk1,Cstf2,Armcx3,Arxes1,Bex2,Bex3,Tceal3,Prps1,Huwe1,Ubqln2,Reps2,Gm47283,AC149090.1</t>
        </is>
      </c>
      <c r="M33" t="inlineStr">
        <is>
          <t>[(0, 15), (0, 36), (0, 42), (0, 45), (0, 65), (0, 74), (9, 1), (9, 2), (9, 6), (9, 11), (9, 12), (9, 15), (9, 18), (9, 21), (9, 22), (9, 23), (9, 24), (9, 26), (9, 32), (9, 33), (9, 34), (9, 36), (9, 38), (9, 41), (9, 42), (9, 44), (9, 45), (9, 46), (9, 49), (9, 50), (9, 52), (9, 54), (9, 58), (9, 62), (9, 65), (9, 66), (9, 68), (9, 69), (9, 70), (9, 71), (9, 72), (9, 73), (9, 74), (19, 15), (19, 36), (19, 42), (19, 45), (19, 65), (19, 74), (30, 15), (30, 23), (30, 36), (30, 42), (30, 45), (30, 49), (30, 58), (30, 65), (30, 69), (30, 71), (30, 72), (30, 73), (30, 74), (47, 1), (47, 2), (47, 6), (47, 11), (47, 12), (47, 15), (47, 18), (47, 21), (47, 22), (47, 23), (47, 24), (47, 26), (47, 32), (47, 33), (47, 34), (47, 36), (47, 38), (47, 41), (47, 42), (47, 44), (47, 45), (47, 46), (47, 49), (47, 50), (47, 52), (47, 54), (47, 58), (47, 62), (47, 65), (47, 66), (47, 68), (47, 69), (47, 70), (47, 71), (47, 72), (47, 73), (47, 74), (60, 15), (60, 23), (60, 36), (60, 42), (60, 45), (60, 49), (60, 54), (60, 58), (60, 65), (60, 69), (60, 71), (60, 72), (60, 74)]</t>
        </is>
      </c>
      <c r="N33" t="n">
        <v>136</v>
      </c>
      <c r="O33" t="n">
        <v>0.75</v>
      </c>
      <c r="P33" t="n">
        <v>0.95</v>
      </c>
      <c r="Q33" t="n">
        <v>3</v>
      </c>
      <c r="R33" t="n">
        <v>10000</v>
      </c>
      <c r="S33" t="inlineStr">
        <is>
          <t>17/12/2022, 22:23:46</t>
        </is>
      </c>
      <c r="T33" s="3">
        <f>hyperlink("https://spiral.technion.ac.il/results/MTAwMDAwMg==/32/GOResultsPROCESS","link")</f>
        <v/>
      </c>
      <c r="U33" t="inlineStr">
        <is>
          <t>['GO:0051649:establishment of localization in cell (qval9.63E-11)', 'GO:0099003:vesicle-mediated transport in synapse (qval1.8E-9)', 'GO:0046907:intracellular transport (qval1.72E-9)', 'GO:0051641:cellular localization (qval3.14E-9)', 'GO:0006810:transport (qval6.83E-9)', 'GO:0098693:regulation of synaptic vesicle cycle (qval9.14E-9)', 'GO:0051234:establishment of localization (qval1.43E-8)', 'GO:0051179:localization (qval2.43E-8)', 'GO:0061024:membrane organization (qval6.1E-8)', 'GO:0016192:vesicle-mediated transport (qval5.97E-7)', 'GO:0016043:cellular component organization (qval1.24E-6)', 'GO:0071840:cellular component organization or biogenesis (qval2.6E-6)', 'GO:0009206:purine ribonucleoside triphosphate biosynthetic process (qval2.47E-6)', 'GO:0009145:purine nucleoside triphosphate biosynthetic process (qval2.89E-6)', 'GO:0009201:ribonucleoside triphosphate biosynthetic process (qval4.22E-6)', 'GO:0007005:mitochondrion organization (qval4.1E-6)', 'GO:0140238:presynaptic endocytosis (qval5.67E-6)', 'GO:0048488:synaptic vesicle endocytosis (qval5.36E-6)', 'GO:0006996:organelle organization (qval5.53E-6)', 'GO:0032990:cell part morphogenesis (qval6.29E-6)', 'GO:0006754:ATP biosynthetic process (qval8.11E-6)', 'GO:0006091:generation of precursor metabolites and energy (qval8.68E-6)', 'GO:0008104:protein localization (qval1.75E-5)', 'GO:0048858:cell projection morphogenesis (qval2.37E-5)', 'GO:0009142:nucleoside triphosphate biosynthetic process (qval2.31E-5)', 'GO:0048812:neuron projection morphogenesis (qval2.44E-5)', 'GO:0009205:purine ribonucleoside triphosphate metabolic process (qval2.41E-5)', 'GO:0009152:purine ribonucleotide biosynthetic process (qval2.64E-5)', 'GO:0033036:macromolecule localization (qval2.75E-5)', 'GO:0050807:regulation of synapse organization (qval2.78E-5)', 'GO:0009199:ribonucleoside triphosphate metabolic process (qval3.19E-5)', 'GO:0120039:plasma membrane bounded cell projection morphogenesis (qval3.41E-5)', 'GO:0045184:establishment of protein localization (qval3.4E-5)', 'GO:0009144:purine nucleoside triphosphate metabolic process (qval4.38E-5)', 'GO:0009127:purine nucleoside monophosphate biosynthetic process (qval5.6E-5)', 'GO:0009168:purine ribonucleoside monophosphate biosynthetic process (qval5.44E-5)', 'GO:0009260:ribonucleotide biosynthetic process (qval6.34E-5)', 'GO:0046034:ATP metabolic process (qval6.67E-5)', 'GO:0006164:purine nucleotide biosynthetic process (qval6.8E-5)', 'GO:0099536:synaptic signaling (qval7.67E-5)', 'GO:1900242:regulation of synaptic vesicle endocytosis (qval8.79E-5)', 'GO:0098916:anterograde trans-synaptic signaling (qval9.09E-5)', 'GO:0007268:chemical synaptic transmission (qval8.88E-5)', 'GO:0009156:ribonucleoside monophosphate biosynthetic process (qval8.89E-5)', 'GO:0051640:organelle localization (qval9.36E-5)', 'GO:0099174:regulation of presynapse organization (qval9.19E-5)', 'GO:0015031:protein transport (qval9.37E-5)', 'GO:0060627:regulation of vesicle-mediated transport (qval9.39E-5)', 'GO:0046390:ribose phosphate biosynthetic process (qval9.8E-5)', 'GO:0072522:purine-containing compound biosynthetic process (qval1.08E-4)', 'GO:0022607:cellular component assembly (qval1.22E-4)', 'GO:1903421:regulation of synaptic vesicle recycling (qval1.21E-4)', 'GO:0099537:trans-synaptic signaling (qval1.21E-4)', 'GO:0060341:regulation of cellular localization (qval1.22E-4)', 'GO:0051049:regulation of transport (qval1.31E-4)', 'GO:0009124:nucleoside monophosphate biosynthetic process (qval1.34E-4)', 'GO:0006886:intracellular protein transport (qval1.47E-4)', 'GO:0009987:cellular process (qval1.49E-4)', 'GO:0048172:regulation of short-term neuronal synaptic plasticity (qval1.49E-4)', 'GO:0009126:purine nucleoside monophosphate metabolic process (qval1.56E-4)', 'GO:0009167:purine ribonucleoside monophosphate metabolic process (qval1.54E-4)', 'GO:0009141:nucleoside triphosphate metabolic process (qval1.54E-4)', 'GO:0015833:peptide transport (qval2.1E-4)', 'GO:0051648:vesicle localization (qval2.36E-4)']</t>
        </is>
      </c>
      <c r="V33" s="3">
        <f>hyperlink("https://spiral.technion.ac.il/results/MTAwMDAwMg==/32/GOResultsFUNCTION","link")</f>
        <v/>
      </c>
      <c r="W33" t="inlineStr">
        <is>
          <t>['GO:0005515:protein binding (qval1.94E-4)', 'GO:0017075:syntaxin-1 binding (qval2.07E-4)', 'GO:0019901:protein kinase binding (qval2.03E-4)', 'GO:0019899:enzyme binding (qval2.35E-4)', 'GO:0008092:cytoskeletal protein binding (qval5.97E-4)']</t>
        </is>
      </c>
      <c r="X33" s="3">
        <f>hyperlink("https://spiral.technion.ac.il/results/MTAwMDAwMg==/32/GOResultsCOMPONENT","link")</f>
        <v/>
      </c>
      <c r="Y33" t="inlineStr">
        <is>
          <t>['GO:0097458:neuron part (qval2.72E-21)', 'GO:0044456:synapse part (qval2.33E-20)', 'GO:0043209:myelin sheath (qval2.51E-20)', 'GO:0045202:synapse (qval1.29E-17)', 'GO:0044429:mitochondrial part (qval1.02E-13)', 'GO:0044444:cytoplasmic part (qval1.29E-13)', 'GO:0031090:organelle membrane (qval6.23E-13)', 'GO:0098978:glutamatergic synapse (qval2.74E-12)', 'GO:0044422:organelle part (qval2.77E-12)', 'GO:0031966:mitochondrial membrane (qval6.27E-12)', 'GO:0043005:neuron projection (qval2.19E-11)', 'GO:0044424:intracellular part (qval1.11E-10)', 'GO:0044446:intracellular organelle part (qval7.15E-10)', 'GO:0005739:mitochondrion (qval7.04E-10)', 'GO:0043227:membrane-bounded organelle (qval7.95E-10)', 'GO:0043226:organelle (qval9.23E-10)', 'GO:0044455:mitochondrial membrane part (qval3.36E-9)', 'GO:0043025:neuronal cell body (qval3.77E-9)', 'GO:0120038:plasma membrane bounded cell projection part (qval3.8E-9)', 'GO:0044463:cell projection part (qval3.61E-9)', 'GO:0044297:cell body (qval3.62E-9)', 'GO:0098796:membrane protein complex (qval4.38E-9)', 'GO:0033267:axon part (qval1.18E-8)', 'GO:0044464:cell part (qval1.16E-8)', 'GO:0043229:intracellular organelle (qval1.12E-8)', 'GO:0120025:plasma membrane bounded cell projection (qval1.56E-8)', 'GO:0098793:presynapse (qval1.72E-8)', 'GO:0042995:cell projection (qval2.23E-8)', 'GO:0005743:mitochondrial inner membrane (qval8.07E-8)', 'GO:0043231:intracellular membrane-bounded organelle (qval8.78E-8)', 'GO:0070382:exocytic vesicle (qval1.37E-7)', 'GO:0098798:mitochondrial protein complex (qval1.87E-7)', 'GO:0019866:organelle inner membrane (qval2.45E-7)', 'GO:0008021:synaptic vesicle (qval3.7E-7)', 'GO:0016020:membrane (qval4.78E-7)', 'GO:0099572:postsynaptic specialization (qval1.31E-6)', 'GO:0005829:cytosol (qval1.42E-6)', 'GO:0098800:inner mitochondrial membrane protein complex (qval1.63E-6)', 'GO:0030133:transport vesicle (qval1.7E-6)', 'GO:0014069:postsynaptic density (qval2.23E-6)', 'GO:0005737:cytoplasm (qval4.85E-6)', 'GO:0034703:cation channel complex (qval1.12E-5)', 'GO:0031300:intrinsic component of organelle membrane (qval1.77E-5)', 'GO:0097060:synaptic membrane (qval1.96E-5)', 'GO:0099501:exocytic vesicle membrane (qval1.91E-5)', 'GO:0030672:synaptic vesicle membrane (qval1.87E-5)', 'GO:1990351:transporter complex (qval2.53E-5)', 'GO:1902495:transmembrane transporter complex (qval2.67E-5)', 'GO:0030658:transport vesicle membrane (qval2.82E-5)', 'GO:0044306:neuron projection terminus (qval3.01E-5)']</t>
        </is>
      </c>
    </row>
    <row r="34">
      <c r="A34" s="1" t="n">
        <v>33</v>
      </c>
      <c r="B34" t="n">
        <v>20948</v>
      </c>
      <c r="C34" t="n">
        <v>3212</v>
      </c>
      <c r="D34" t="n">
        <v>76</v>
      </c>
      <c r="E34" t="n">
        <v>333</v>
      </c>
      <c r="F34" t="n">
        <v>2298</v>
      </c>
      <c r="G34" t="n">
        <v>54</v>
      </c>
      <c r="H34" t="n">
        <v>5700</v>
      </c>
      <c r="I34" t="n">
        <v>98</v>
      </c>
      <c r="J34" s="2" t="n">
        <v>-908.1633842207365</v>
      </c>
      <c r="K34" t="n">
        <v>0.5458945255140922</v>
      </c>
      <c r="L34" t="inlineStr">
        <is>
          <t>Gdap1,Bend6,Cox5b,Ndufb3,Sumo1,Ndufs1,Pnkd,Tuba4a,Cab39,Cops9,Kif1a,Clasp1,Plekha6,Uchl5,Dnm3,Kifap3,Atp1b1,Mpc2,Uhmk1,Ndufs2,Copa,Smyd2,Cdc123,Atp5c1,Tubb4b,Rnf208,Slc25a25,Stxbp1,Scn1a,Slc25a12,Atp5g3,Mtx2,Osbpl6,Tmx2,Emc4,Scg5,Disp2,Ckmt1,Idh3b,Snap25,Ndufaf5,Naa20,Napb,Srxn1,Dynlrb1,Map1lc3a,Slc12a5,Ube2v1,Vapb,Atp5e,Eef1a2,Stmn3,Stmn2,Eif5a2,Ndufb5,Hspa4l,Ndufc1,Glrb,Rusc1,Sv2a,Atp5f1,Kcna2,Lamtor5,Sars,Rtca,Usp33,Rab2a,Ube2j1,Ndufb6,Dnaja1,Dctn3,Clta,Tomm5,Zfyve9,Elavl4,Atpaf1,Uqcrh,Ndufs5,5730409E04Rik,Atpif1,Sdhb,Park7,Acot7,Cdk5,Abcf2,Gm1673,Nat8l,Lgi2,Ociad1,Rufy3,Cops4,Atp5k,Cplx1,Dgkq,Iscu,Pptc7,Ccdc92,Chchd2,Mdh2,Ywhag,Atp5j2,Pomp,Dync1i1,Ndufa4,Ndufa5,Ndufb2,Ccdc126,Cycs,Gars,Dctn1,Rab11fip5,Copg1,Atp6v1e1,Necap1,Eno2,Tpi1,Gapdh,Ndufa9,Cmas,Etnk1,Bcat1,Ndufa3,Clcn4,Ube2m,Atp1a3,Mrps12,Cox6b1,Tmem147,Snrpn,Pak1,Rab6a,Uqcrc2,Ndufab1,Stx1b,Bnip3,Cend1,Coprs,Vdac3,Slc25a4,Hapln4,Rab3a,Scoc,Tecr,Prkaca,Asna1,Dnaja2,Ciapin1,Ndrg4,Got2,Carmil2,Aars,Gabarapl2,Cntnap4,Tcf25,Tubb3,Hspa8,Thy1,Atp5l,Pafah1b2,Idh3a,Tspan3,Cox5a,Pkm,Lrrc49,Fbxo9,Cox7a2,Elovl4,Snap91,Morf4l1,Uqcrc1,Dync1li1,Ss18l2,Higd1a,Ccdc28a,Tspyl4,Ppa1,Cisd1,Mif,Chchd10,Atp5d,Ndufs7,Tle5,Slc25a3,Ndufa12,Atp5b,Uqcr10,Ap1b1,Ogdh,Ppia,Rab1a,Mdh1,Mapk9,Ppp2ca,Skp1a,Vdac1,Uqcrq,Hint1,A530017D24Rik,Arhgap44,Pafah1b1,Pitpna,Cltc,Dynll2,Atp5g1,Nfe2l1,Krt222,Acly,Psmc5,Psmd12,Atp5h,Mrpl12,Efr3b,Ddx1,Dld,Nova1,Ap4s1,Fkbp3,Ttc9,Psmc1,Ndufb1-ps,Glrx5,Hsp90aa1,Klc1,Atp5mpl,Gdi2,Vps41,Epdr1,Uqcrfs1,Auh,Cltb,Sncb,Prelid1,Spock1,Habp4,Uqcrb,Ndufs6,Sdha,Ndufs4,Cadps,Thoc7,Nr1d2,Nkiras1,Vdac2,Ghitm,Psmc6,Nedd8,Sdr39u1,Sacs,Ctsb,Sucla2,Dnajc15,Cox6c,Atp6v1c1,Efr3a,Peg13,Slc45a4,Them6,Lynx1,Cyc1,Ndufa6,Sult4a1,Atxn10,Mapk8ip2,Kif21a,Pfkm,Tuba1b,Faim2,Asic1,Cdip1,Dexi,Ube2v2,Dnm1l,Psmd2,Eif4a2,Gsk3b,Cox17,Tfg,Atp5j,Cct8,Tmem50b,Atp5o,Tmem242,Mrpl18,Tcp1,Sod2,Ppp2r1a,Flywch1,Rnps1,Ndufb10,Mapk8ip3,Haghl,Mrpl28,Uqcc2,Ndufv3,Ppp1r11,Enpp5,Mrps18a,Ndufa11,Ndufv2,Myl12b,Rit2,Paip2,Ndufa2,Ndfip1,Napg,Nars,Atp5a1,Gm16286,Ndufs8,Klc2,Prdx5,Stip1,Pgam1,Got1,Ndufb8,Cuedc2,Arl3,Ina,Atp5md,Dynlt3,Slc25a5,Nkrf,Rtl8a,Rtl8b,Gdi1,Fundc2,Nap1l2,Cox7b,Pgk1,Armcx3,Nbdy,Sms,Map7d2</t>
        </is>
      </c>
      <c r="M34" t="inlineStr">
        <is>
          <t>[(0, 32), (0, 38), (2, 38), (3, 32), (3, 38), (5, 32), (5, 38), (7, 32), (7, 38), (8, 32), (8, 38), (9, 32), (9, 38), (10, 32), (10, 38), (14, 1), (14, 11), (14, 12), (14, 13), (14, 21), (14, 23), (14, 24), (14, 32), (14, 38), (14, 42), (14, 45), (14, 50), (14, 62), (14, 65), (14, 66), (14, 69), (14, 70), (14, 71), (14, 72), (14, 73), (16, 1), (16, 11), (16, 12), (16, 13), (16, 21), (16, 23), (16, 24), (16, 26), (16, 32), (16, 38), (16, 42), (16, 45), (16, 62), (16, 65), (16, 66), (16, 69), (16, 70), (16, 71), (16, 72), (16, 73), (18, 32), (18, 38), (19, 32), (19, 38), (20, 32), (20, 38), (27, 32), (27, 38), (28, 32), (28, 38), (29, 32), (29, 38), (30, 32), (30, 38), (30, 72), (31, 32), (31, 38), (37, 32), (37, 38), (39, 32), (39, 38), (41, 38), (43, 38), (44, 32), (44, 38), (47, 32), (47, 38), (51, 32), (51, 38), (53, 32), (53, 38), (55, 32), (55, 38), (59, 38), (60, 32), (60, 38), (63, 32), (63, 38), (67, 32), (67, 38), (68, 32), (68, 38), (75, 38)]</t>
        </is>
      </c>
      <c r="N34" t="n">
        <v>3140</v>
      </c>
      <c r="O34" t="n">
        <v>0.75</v>
      </c>
      <c r="P34" t="n">
        <v>0.95</v>
      </c>
      <c r="Q34" t="n">
        <v>3</v>
      </c>
      <c r="R34" t="n">
        <v>10000</v>
      </c>
      <c r="S34" t="inlineStr">
        <is>
          <t>17/12/2022, 22:24:14</t>
        </is>
      </c>
      <c r="T34" s="3">
        <f>hyperlink("https://spiral.technion.ac.il/results/MTAwMDAwMg==/33/GOResultsPROCESS","link")</f>
        <v/>
      </c>
      <c r="U34" t="inlineStr">
        <is>
          <t>['GO:0006091:generation of precursor metabolites and energy (qval1.29E-34)', 'GO:0022900:electron transport chain (qval1.5E-25)', 'GO:0022904:respiratory electron transport chain (qval4.62E-25)', 'GO:0010257:NADH dehydrogenase complex assembly (qval4.55E-21)', 'GO:0032981:mitochondrial respiratory chain complex I assembly (qval3.64E-21)', 'GO:0046034:ATP metabolic process (qval2.06E-19)', 'GO:0015985:energy coupled proton transport, down electrochemical gradient (qval1.01E-18)', 'GO:0015986:ATP synthesis coupled proton transport (qval8.81E-19)', 'GO:0006754:ATP biosynthetic process (qval8.44E-19)', 'GO:0033108:mitochondrial respiratory chain complex assembly (qval8.07E-19)', 'GO:0009206:purine ribonucleoside triphosphate biosynthetic process (qval2.47E-17)', 'GO:0009205:purine ribonucleoside triphosphate metabolic process (qval2.49E-17)', 'GO:0009145:purine nucleoside triphosphate biosynthetic process (qval2.89E-17)', 'GO:0009199:ribonucleoside triphosphate metabolic process (qval4.01E-17)', 'GO:0009201:ribonucleoside triphosphate biosynthetic process (qval4.72E-17)', 'GO:0009144:purine nucleoside triphosphate metabolic process (qval6.47E-17)', 'GO:0009126:purine nucleoside monophosphate metabolic process (qval1.11E-16)', 'GO:0009167:purine ribonucleoside monophosphate metabolic process (qval1.04E-16)', 'GO:0009127:purine nucleoside monophosphate biosynthetic process (qval3.89E-16)', 'GO:0009168:purine ribonucleoside monophosphate biosynthetic process (qval3.69E-16)', 'GO:0017144:drug metabolic process (qval5.9E-16)', 'GO:0009117:nucleotide metabolic process (qval7.33E-16)', 'GO:0009142:nucleoside triphosphate biosynthetic process (qval7.22E-16)', 'GO:0009141:nucleoside triphosphate metabolic process (qval7.35E-16)', 'GO:0009161:ribonucleoside monophosphate metabolic process (qval7.06E-16)', 'GO:0009156:ribonucleoside monophosphate biosynthetic process (qval8.31E-16)', 'GO:0055114:oxidation-reduction process (qval9.99E-16)', 'GO:0006753:nucleoside phosphate metabolic process (qval9.96E-16)', 'GO:0009152:purine ribonucleotide biosynthetic process (qval1.48E-15)', 'GO:0009123:nucleoside monophosphate metabolic process (qval1.67E-15)', 'GO:0009124:nucleoside monophosphate biosynthetic process (qval1.93E-15)', 'GO:0009260:ribonucleotide biosynthetic process (qval6.53E-15)', 'GO:0006164:purine nucleotide biosynthetic process (qval7.5E-15)', 'GO:0055086:nucleobase-containing small molecule metabolic process (qval1.01E-14)', 'GO:1902600:proton transmembrane transport (qval1.57E-14)', 'GO:0046390:ribose phosphate biosynthetic process (qval1.57E-14)', 'GO:0009150:purine ribonucleotide metabolic process (qval1.64E-14)', 'GO:0072522:purine-containing compound biosynthetic process (qval1.75E-14)', 'GO:0042776:mitochondrial ATP synthesis coupled proton transport (qval2.55E-14)', 'GO:0006163:purine nucleotide metabolic process (qval6.08E-14)', 'GO:0009259:ribonucleotide metabolic process (qval9.92E-14)', 'GO:0009165:nucleotide biosynthetic process (qval3.36E-13)', 'GO:0019693:ribose phosphate metabolic process (qval4.15E-13)', 'GO:0006119:oxidative phosphorylation (qval4.35E-13)', 'GO:1901293:nucleoside phosphate biosynthetic process (qval5.96E-13)', 'GO:0072521:purine-containing compound metabolic process (qval1.3E-12)', 'GO:0045333:cellular respiration (qval5.13E-12)', 'GO:0006122:mitochondrial electron transport, ubiquinol to cytochrome c (qval4.84E-11)', 'GO:0019637:organophosphate metabolic process (qval2.31E-10)', 'GO:0034622:cellular protein-containing complex assembly (qval2.57E-10)', 'GO:0009060:aerobic respiration (qval1.33E-9)', 'GO:0007005:mitochondrion organization (qval1.59E-9)', 'GO:0043933:protein-containing complex subunit organization (qval6.08E-9)', 'GO:0006810:transport (qval8.33E-9)', 'GO:0065003:protein-containing complex assembly (qval8.54E-9)', 'GO:0015980:energy derivation by oxidation of organic compounds (qval1.5E-8)', 'GO:0051179:localization (qval1.65E-8)', 'GO:0090407:organophosphate biosynthetic process (qval1.79E-8)', 'GO:0006839:mitochondrial transport (qval2.09E-8)', 'GO:0044281:small molecule metabolic process (qval2.3E-8)', 'GO:0051649:establishment of localization in cell (qval2.43E-8)', 'GO:0046907:intracellular transport (qval2.44E-8)', 'GO:0051234:establishment of localization (qval2.81E-8)', 'GO:0006101:citrate metabolic process (qval3.07E-8)', 'GO:1901137:carbohydrate derivative biosynthetic process (qval7.38E-8)', 'GO:1990542:mitochondrial transmembrane transport (qval7.95E-8)', 'GO:0072350:tricarboxylic acid metabolic process (qval1.2E-7)', 'GO:0046496:nicotinamide nucleotide metabolic process (qval3.01E-7)', 'GO:0006733:oxidoreduction coenzyme metabolic process (qval3.09E-7)', 'GO:0019362:pyridine nucleotide metabolic process (qval3.84E-7)', 'GO:0051186:cofactor metabolic process (qval4.45E-7)', 'GO:0006099:tricarboxylic acid cycle (qval4.88E-7)', 'GO:0072524:pyridine-containing compound metabolic process (qval7.08E-7)', 'GO:0016999:antibiotic metabolic process (qval1.12E-6)', 'GO:1901566:organonitrogen compound biosynthetic process (qval1.17E-6)', 'GO:0044237:cellular metabolic process (qval1.23E-6)', 'GO:0051641:cellular localization (qval1.63E-6)', 'GO:0006120:mitochondrial electron transport, NADH to ubiquinone (qval1.76E-6)', 'GO:1901135:carbohydrate derivative metabolic process (qval3.62E-6)', 'GO:0009987:cellular process (qval3.74E-6)', 'GO:0015672:monovalent inorganic cation transport (qval4.7E-6)', 'GO:0043648:dicarboxylic acid metabolic process (qval4.67E-6)', 'GO:0019752:carboxylic acid metabolic process (qval6.77E-6)', 'GO:0006793:phosphorus metabolic process (qval1.67E-5)', 'GO:0043457:regulation of cellular respiration (qval1.65E-5)', 'GO:0099003:vesicle-mediated transport in synapse (qval1.67E-5)', 'GO:0098660:inorganic ion transmembrane transport (qval1.82E-5)', 'GO:0006103:2-oxoglutarate metabolic process (qval2.21E-5)', 'GO:0006796:phosphate-containing compound metabolic process (qval2.35E-5)', 'GO:0098662:inorganic cation transmembrane transport (qval2.4E-5)', 'GO:0043436:oxoacid metabolic process (qval2.65E-5)', 'GO:0006090:pyruvate metabolic process (qval3.22E-5)', 'GO:0034654:nucleobase-containing compound biosynthetic process (qval4.02E-5)', 'GO:0006082:organic acid metabolic process (qval5.07E-5)', 'GO:0016192:vesicle-mediated transport (qval5.05E-5)', 'GO:0022607:cellular component assembly (qval5.75E-5)', 'GO:0098655:cation transmembrane transport (qval9.84E-5)', 'GO:0006096:glycolytic process (qval9.79E-5)', 'GO:0034220:ion transmembrane transport (qval1.02E-4)', 'GO:0018130:heterocycle biosynthetic process (qval1.16E-4)', 'GO:0006757:ATP generation from ADP (qval1.17E-4)', 'GO:0006732:coenzyme metabolic process (qval1.27E-4)']</t>
        </is>
      </c>
      <c r="V34" s="3">
        <f>hyperlink("https://spiral.technion.ac.il/results/MTAwMDAwMg==/33/GOResultsFUNCTION","link")</f>
        <v/>
      </c>
      <c r="W34" t="inlineStr">
        <is>
          <t>['GO:0046933:proton-transporting ATP synthase activity, rotational mechanism (qval5.96E-15)', 'GO:0015078:proton transmembrane transporter activity (qval4.67E-15)', 'GO:0044769:ATPase activity, coupled to transmembrane movement of ions, rotational mechanism (qval2.35E-11)', 'GO:0003954:NADH dehydrogenase activity (qval1.82E-11)', 'GO:0016462:pyrophosphatase activity (qval1.53E-11)', 'GO:0016817:hydrolase activity, acting on acid anhydrides (qval1.41E-11)', 'GO:0016818:hydrolase activity, acting on acid anhydrides, in phosphorus-containing anhydrides (qval1.21E-11)', 'GO:0017111:nucleoside-triphosphatase activity (qval6.35E-11)', 'GO:0009055:electron transfer activity (qval9.28E-11)', 'GO:0022853:active ion transmembrane transporter activity (qval1.1E-10)', 'GO:0042625:ATPase coupled ion transmembrane transporter activity (qval1E-10)', 'GO:0019829:cation-transporting ATPase activity (qval9.18E-11)', 'GO:0008137:NADH dehydrogenase (ubiquinone) activity (qval1.65E-10)', 'GO:0050136:NADH dehydrogenase (quinone) activity (qval1.53E-10)', 'GO:0015077:monovalent inorganic cation transmembrane transporter activity (qval4.75E-10)', 'GO:0016655:oxidoreductase activity, acting on NAD(P)H, quinone or similar compound as acceptor (qval2.45E-8)', 'GO:0016491:oxidoreductase activity (qval6.38E-8)', 'GO:0016651:oxidoreductase activity, acting on NAD(P)H (qval9.65E-8)', 'GO:0042626:ATPase activity, coupled to transmembrane movement of substances (qval2.77E-7)', 'GO:0043492:ATPase activity, coupled to movement of substances (qval3.96E-7)', 'GO:0015399:primary active transmembrane transporter activity (qval4.92E-7)', 'GO:0015405:P-P-bond-hydrolysis-driven transmembrane transporter activity (qval4.7E-7)', 'GO:0003824:catalytic activity (qval6.87E-7)', 'GO:0036094:small molecule binding (qval1.72E-6)', 'GO:0051537:2 iron, 2 sulfur cluster binding (qval1.74E-6)', 'GO:0005215:transporter activity (qval1.93E-6)', 'GO:0015318:inorganic molecular entity transmembrane transporter activity (qval2.09E-6)', 'GO:0016887:ATPase activity (qval2.17E-6)', 'GO:0022890:inorganic cation transmembrane transporter activity (qval3.32E-6)', 'GO:0051540:metal cluster binding (qval4.25E-6)', 'GO:0051536:iron-sulfur cluster binding (qval4.12E-6)', 'GO:0015075:ion transmembrane transporter activity (qval1.02E-5)', 'GO:1901265:nucleoside phosphate binding (qval1.78E-5)', 'GO:0000166:nucleotide binding (qval1.73E-5)', 'GO:0022857:transmembrane transporter activity (qval1.98E-5)', 'GO:0008324:cation transmembrane transporter activity (qval2.06E-5)', 'GO:0042623:ATPase activity, coupled (qval4.22E-5)']</t>
        </is>
      </c>
      <c r="X34" s="3">
        <f>hyperlink("https://spiral.technion.ac.il/results/MTAwMDAwMg==/33/GOResultsCOMPONENT","link")</f>
        <v/>
      </c>
      <c r="Y34" t="inlineStr">
        <is>
          <t>['GO:0044455:mitochondrial membrane part (qval8.69E-61)', 'GO:0098800:inner mitochondrial membrane protein complex (qval7.34E-58)', 'GO:0005739:mitochondrion (qval9.19E-52)', 'GO:0044429:mitochondrial part (qval1.54E-49)', 'GO:0098798:mitochondrial protein complex (qval1.11E-47)', 'GO:0070469:respiratory chain (qval1.77E-47)', 'GO:0043209:myelin sheath (qval2.23E-47)', 'GO:0098803:respiratory chain complex (qval6.23E-47)', 'GO:0005743:mitochondrial inner membrane (qval4.94E-46)', 'GO:0031966:mitochondrial membrane (qval1.71E-45)', 'GO:0019866:organelle inner membrane (qval7.85E-44)', 'GO:1990204:oxidoreductase complex (qval3.89E-38)', 'GO:0044444:cytoplasmic part (qval2.03E-35)', 'GO:0030964:NADH dehydrogenase complex (qval8.04E-32)', 'GO:0045271:respiratory chain complex I (qval7.5E-32)', 'GO:0005747:mitochondrial respiratory chain complex I (qval7.03E-32)', 'GO:0031090:organelle membrane (qval8.96E-31)', 'GO:0098796:membrane protein complex (qval1.54E-28)', 'GO:0045259:proton-transporting ATP synthase complex (qval3.92E-21)', 'GO:0005753:mitochondrial proton-transporting ATP synthase complex (qval3.73E-21)', 'GO:0044446:intracellular organelle part (qval1.44E-19)', 'GO:0043229:intracellular organelle (qval1.06E-18)', 'GO:0043231:intracellular membrane-bounded organelle (qval1.07E-18)', 'GO:0043226:organelle (qval1.4E-18)', 'GO:0044422:organelle part (qval1.41E-18)', 'GO:0044424:intracellular part (qval1.67E-18)', 'GO:0043227:membrane-bounded organelle (qval1.85E-18)', 'GO:0032991:protein-containing complex (qval8.92E-15)', 'GO:1902494:catalytic complex (qval7.65E-14)', 'GO:0070069:cytochrome complex (qval2.95E-13)', 'GO:0016469:proton-transporting two-sector ATPase complex (qval6.02E-13)', 'GO:0000276:mitochondrial proton-transporting ATP synthase complex, coupling factor F(o) (qval1.03E-12)', 'GO:0045263:proton-transporting ATP synthase complex, coupling factor F(o) (qval1E-12)', 'GO:0045275:respiratory chain complex III (qval9.73E-13)', 'GO:0005750:mitochondrial respiratory chain complex III (qval9.45E-13)', 'GO:0044464:cell part (qval7.81E-11)', 'GO:0097458:neuron part (qval3.75E-10)', 'GO:0033177:proton-transporting two-sector ATPase complex, proton-transporting domain (qval2.28E-9)', 'GO:0045261:proton-transporting ATP synthase complex, catalytic core F(1) (qval2.39E-9)', 'GO:0033178:proton-transporting two-sector ATPase complex, catalytic domain (qval4.73E-9)', 'GO:0005874:microtubule (qval4.68E-9)', 'GO:0044425:membrane part (qval5E-8)', 'GO:0016020:membrane (qval6.02E-8)', 'GO:0000275:mitochondrial proton-transporting ATP synthase complex, catalytic core F(1) (qval1.12E-7)', 'GO:0044297:cell body (qval3.27E-7)', 'GO:0044456:synapse part (qval4.59E-7)', 'GO:0099513:polymeric cytoskeletal fiber (qval6.74E-7)', 'GO:0033267:axon part (qval1.34E-6)', 'GO:0098793:presynapse (qval3.66E-6)', 'GO:0099081:supramolecular polymer (qval9.37E-6)', 'GO:0099080:supramolecular complex (qval9.19E-6)', 'GO:0099512:supramolecular fiber (qval9.01E-6)', 'GO:0043005:neuron projection (qval9.01E-6)', 'GO:0045277:respiratory chain complex IV (qval1.17E-5)', 'GO:0015630:microtubule cytoskeleton (qval2.4E-5)']</t>
        </is>
      </c>
    </row>
    <row r="35">
      <c r="A35" s="1" t="n">
        <v>34</v>
      </c>
      <c r="B35" t="n">
        <v>20948</v>
      </c>
      <c r="C35" t="n">
        <v>3212</v>
      </c>
      <c r="D35" t="n">
        <v>76</v>
      </c>
      <c r="E35" t="n">
        <v>1096</v>
      </c>
      <c r="F35" t="n">
        <v>2161</v>
      </c>
      <c r="G35" t="n">
        <v>41</v>
      </c>
      <c r="H35" t="n">
        <v>5700</v>
      </c>
      <c r="I35" t="n">
        <v>119</v>
      </c>
      <c r="J35" s="2" t="n">
        <v>-2662.52900391369</v>
      </c>
      <c r="K35" t="n">
        <v>0.5477032180437085</v>
      </c>
      <c r="L35" t="inlineStr">
        <is>
          <t>Lypla1,Kcnb2,Stau2,Tmem70,Gdap1,Ogfrl1,Khdrbs2,Amer3,Fam168b,Kansl3,Cnnm4,Actr1b,Lonrf2,Mrps9,Tpp2,Bivm,Gls,Hspe1,Bmpr2,Ica1l,Raph1,Unc80,Bcs1l,Cdk5r2,Tuba4a,Ptprn,Speg,Slc4a3,Arl4c,Ube2f,Ndufa10,Hdlbp,Stk25,Eif2d,Mfsd4a,Plekha6,Ppp1r12b,Timm17a,Tmem9,Camsap2,Zbtb41,Glrx2,Trmt1l,Tsen15,Xpr1,Mrps14,Kifap3,Nme7,Atp1b1,Uhmk1,B4galt3,Usp21,Ufc1,Kcnj9,Adss,Susd4,Mia3,Mark1,Plxna2,A330023F24Rik,Cdc123,Upf2,Ankrd16,Cacnb2,Etl4,Abi1,Cacna1b,Rnf208,Grin1,Uap1l1,Npdc1,Rabl6,Camsap1,Pmpca,Sec16a,Rexo4,Slc2a6,Ddx31,Sptan1,Spout1,Ncs1,Prrc2b,Dnm1,1110008P14Rik,Slc25a25,St6galnac6,Stxbp1,Rabepk,Psmd5,Ttll11,Ndufa8,Rabgap1,Strbp,Kif5c,March7,Psmd14,Slc4a10,Scn2a,Csrnp3,Klhl23,Gad1,Slc25a12,Atp5g3,Sestd1,Nckap1,Zdhhc5,C1qtnf4,Ndufs3,Celf1,Madd,Arhgap1,Atg13,Cry2,Syt13,Trim44,Arl14ep,Nop10,Emc4,Katnbl1,Scg5,Disp2,Ccdc32,Ckmt1,Slc30a4,Galk2,Idh3b,Pank2,Tmem230,Cds2,Chgb,Crls1,Tmx4,Snap25,Tasp1,Flrt3,Naa20,Napb,Snph,Nrsn2,Map1lc3a,Romo1,Epb41l1,Dlgap4,Ndrg3,Snhg11,Dhx35,Gdap1l1,Ywhab,Tomm34,Dnttip1,Zswim1,Slc12a5,Ncoa5,Cse1l,Ube2v1,Pfdn4,Gnas,Gm14419,Gm14418,Arfgap1,Eef1a2,Stmn3,Dnajc5,Pcmtd2,Stmn2,Armc1,Pde7a,Nceh1,Tnik,Slc7a14,Ndufb5,Dcun1d1,Cetn4,Hspa4l,Ndufc1,Dclk1,Nbea,Dhx36,Gfm1,Ppm1l,Gucy1b1,Map9,Sema4a,Dap3,Trim46,Efna3,Chrnb2,Ube2q1,Atp8b2,Ubap2l,Pogz,Rfx5,Sema6c,Mllt11,Zfp697,Trim33,Phtf1,Kcnd3,Atp5f1,Slc6a17,Strip1,Atxn7l2,Psma5,Plppr5,Sec24b,Cxxc4,Ppp3ca,H2afz,Mttp,Unc5c,Dnajb4,Miga1,Zranb2,Fam110b,Rab2a,Fam92a,Ccnc,C9orf72,Ndufb6,Dnaja1,Dctn3,Ccl27a,Phf24,Pigo,Tesk1,Gabbr2,Alg2,Rad23b,Ugcg,Trim32,Brinp1,Zdhhc21,Sh3gl2,Mllt3,Focad,Klhl9,Hook1,Tm2d1,Dnajc6,Sgip1,Ssbp3,Rnf11,Elavl4,Nsun4,Akr1a1,Pabpc4,Gnl2,Dlgap3,Fabp3,Atpif1,Tmem222,Trnp1,Cdc42,Rap1gap,Igsf21,Dnajc16,Vps13d,Miip,Fbxo44,Cenps,Clstn1,Eno1,Slc35e2,Fndc10,Ssu72,Dvl1,Ints11,Acap3,Sema3e,Pclo,Fam185a,Pmpcb,Srpk2,Fastk,Agap3,Abcf2,Chpf2,Rheb,Prkag2,Actr3b,Dpp6,Paxip1,Lmbr1,Ube3c,Mapre3,Nrbp1,Ift172,Fndc4,Ywhah,Ctbp1,Letm1,Nelfa,Gm1673,Nat8l,Htt,Jakmip1,Kcnip4,Dhx15,Anapc4,Tbc1d1,Grsf1,Ankrd17,G3bp2,Hnrnpd,Mapk10,Brdt,Dipk1a,Gm15446,Galnt9,Ulk1,Asphd2,Sez6l,2900026A02Rik,Ficd,Iscu,Ssh1,Alkbh2,1500011B03Rik,Cabp1,Suds3,Pebp1,Ksr2,Nos1,Rnft2,Dtx1,Tctn1,Pptc7,Vps29,Fam216a,Atp2a2,Camkk2,Rhof,Ccdc92,Bri3bp,Glt1d1,Ran,Chchd2,Caln1,Galnt17,Castor2,Gtf2i,Gtf2ird1,Dnajc30,Mdh2,Srrm3,Ywhag,Actl6b,Nyap1,Zkscan1,Psmg3,Ttyh3,Tnrc18,Tmem130,Atp5j2,Usp12,Casd1,Dync1i1,Sem1,Asns,Umad1,Ndufa4,Arf5,Lrrc4,Atp6v1f,Mtpn,Kdm7a,Braf,Mrps33,Tmem178b,Agk,Tcaf1,Cntnap2,Cul1,Krba1,Malsu1,Cycs,Snx10,Lancl2,Herc3,Serbp1,Chmp3,St3gal5,Mrpl19,Dctn1,Fbxo41,Aak1,Copg1,H1fx,Podxl2,Chchd6,Chchd4,Gpr27,Cntn4,Zfp422,Cacna1c,Atp6v1e1,Necap1,Clstn3,Grcc10,Atn1,Eno2,Tpi1,Gpr162,Mlf2,Cops7a,Pianp,Gapdh,Ncapd2,9330102E08Rik,Gabarapl1,Magohb,Wbp11,C2cd5,Stk38l,Dennd5b,Mboat7,Hspbp1,Peg3,Zscan18,Zscan22,Ube2m,Meis3,Inafm1,Sae1,Ap2s1,Fkrp,Calm3,Ppp5c,Arhgef1,Atp1a3,Gsk3a,Dmac2,B9d2,Numbl,Sptbn4,Ttc9b,Dyrk1b,Eid2,Eid2b,Med29,Hnrnpl,Gramd1a,Uba2,Gpi1,Lrp3,Nudt19,Ccne1,1600014C10Rik,Lrrc4b,Fam71e1,Cpt1c,Car11,Prmt3,Snrpn,Tm2d3,Mef2a,Sv2b,Unc45a,Hddc3,Whamm,Tlnrd1,Dlg2,Alg8,Ndufc2,Pgm2l1,Ppme1,Rab6a,Arhgef17,Rrp8,Nrip3,Mical2,1110004F10Rik,9030407P20Rik,Prkcb,Spns1,Ypel3,Aldoa,Cdipt,Zfp553,Zfp668,Pstk,Ctbp2,B4galnt4,Cend1,Slc25a22,Insr,Timm44,Dcun1d2,Champ1,Ap3m2,Smim18,Micu3,Slc25a4,Trappc11,Sap30,Psd3,Atp6v1b2,Pbx4,Ddx49,Klhl26,Tmem59l,Rab3a,Babam1,Abhd8,Unc13a,Fcho1,Ap1m1,Eps15l1,Tmem38a,Large1,Otud4,Scoc,Dnajb1,Prkaca,Dand5,Mast1,4921524J17Rik,Fto,Ogfod1,Polr2c,Ndrg4,Tk2,4931428F04Rik,Slc9a5,Atp6v0d1,Ripor1,Carmil2,Gfod2,Prmt7,Nob1,Zfp612,Ddx19b,Znrf1,Mthfsd,Jph3,Spata33,Tcf25,Dbndd1,Gas8,Taf5l,Ttc13,Gnpat,Ubl5,Shfl,Mrpl4,Zfp810,Eepd1,Opcml,Rpusd4,Ddx25,Thy1,Abcg4,Slc37a4,Atp5l,Pcsk7,Dlat,Arhgap20,Elmod1,Dmxl2,Idh3a,Snupn,Scamp5,Cox5a,Mpi,Stoml1,Insyn1,Nptn,Bbs4,Parp6,Pkm,Coro2b,Fem1b,Oaz2,Csnk1g1,Polr2m,Myo5a,Gnb5,Lysmd2,Cox7a2,Hmgn3,Snap91,Cyb5r4,Zfp949,Paqr9,Trpc1,Clstn2,Armc8,Wdr82,Alas1,Nprl2,Rassf1,Ip6k1,Bsn,Ccdc71,Dalrd3,Prkar2a,Nckipsd,Epm2aip1,Eif1b,Ctnnb1,Nktr,Gm39469,Ppp1r14c,Lrp11,Abracl,Arfgef3,Bclaf1,Ncoa7,Rnf217,Tspyl1,Tspyl4,Cep57l1,Afg1l,Sobp,Serinc1,Spock2,Psap,Ppa1,Hk1,Gnaz,Specc1l,Mif,Smarcb1,Zfp280b,Sumo3,Gm47163,Rnf126,Wdr18,Polr2e,Atp5d,Midn,Btbd2,Izumo4,Atcay,Pip5k1c,Mfsd12,Dohh,Sirt6,Ankrd24,1500009L16Rik,Tmem263,Prdm4,Arl1,Slc25a3,Cep83,Ube2n,Atp2b1,Tmtc3,Ppm1h,Dtx3,R3hdm2,Atp5b,Cs,Limk2,Ykt6,Camk2b,Zmiz2,Ppia,Purb,Ppp3r1,Spred2,Rab1a,Sertad2,Aftph,Mdh1,0610010F05Rik,Fbll1,Gabrg2,Gabra1,Cyfip2,Zfp62,Zfp354c,Ube2b,Skp1a,Vdac1,Uqcrq,Larp1,Zfp672,Rnf187,Arf1,Snap47,Nt5m,Rai1,Ttc19,Ubb,2810001G20Rik,Arhgap44,Map2k4,Ndel1,Vamp2,Rnf227,Zbtb4,Plscr3,Eif5a,Dlg4,Camkk1,Rap1gap2,Mettl16,Srr,Mir22hg,Vps53,Blmh,Sez6,Phf12,Flot2,Unc119,Ksr1,Rhot1,Cdk5r1,Ap2b1,Trim37,Dgke,Cox11,Nme1,Mrpl27,Slc35b1,Ube2z,Atp5g1,Socs7,Pip4k2b,Cdk12,Atp6v0a1,Cntnap1,Becn1,Rundc1,Etv4,Atxn7l3,Rundc3a,Eftud2,Arhgap27,Nsf,Psmd12,Helz,Sumo2,Grb2,Fbf1,Srp68,Tnrc6c,Pgs1,Rbfox3,Rptor,Actg1,Mrpl12,Csnk1d,Foxk2,Dtnb,Efr3b,Dnajc27,Ncoa1,Wdr35,Vsnl1,Lratd1,Cys1,Kidins220,Cmpk2,Myt1l,Dld,Nrcam,Hectd1,Akap6,Mbip,Sec23a,Trappc6b,Pnn,Lrfn5,Fkbp3,Klhdc2,Trim9,Tmx1,Actr10,Timm9,Rtn1,Rab15,Gphn,Atp6v1d,Ttc9,Lin52,Arel1,Rps6kl1,Jdp2,Tmed8,Calm1,Ttc7b,Gpr68,Ndufb1-ps,Chga,Unc79,Ddx24,Papola,Evl,Meg3,Rian,Dync1h1,Hsp90aa1,Bag5,Klc1,Ppp1r13b,Akt1,Cep170b,Tasor2,Pfkp,Ryr2,B3galnt2,Hecw1,Vps41,Amph,Uqcrfs1,Bphl,Smim13,Tbc1d7,Ranbp9,Atxn1,Fam8a1,Wnk2,Spin1,Sncb,Pdlim7,Habp4,Uqcrb,Ube2ql1,Clptm1l,Pcsk1,Tmem161b,Ccnh,Scamp1,Fam169a,Map1b,Serf1,Rgs7bp,Rab3c,Hcn1,Pdhb,Cadps,Psmd6,Gng2,Ppp3cb,Zswim8,Camk2g,Cacna1d,Nisch,Mapk8,Grid1,Ghitm,Mettl17,Hnrnpc,Psmb5,Homez,Pck2,Pspc1,Zmym5,Cdadc1,Elp3,Gfra2,Sucla2,Zc3h13,Tsc22d1,Serp2,Dnajc15,Akap11,Dis3,Mycbp2,Nalcn,Fgf14,Oxct1,Trio,Ctnnd2,Cox6c,Ywhaz,Zfpm2,Oxr1,Emc2,Samd12,Peg13,Lynx1,Grina,Dgat1,Kifc2,Zfp251,Rbfox2,Kctd17,Pdxp,Josd1,Cbx6,Syngr1,Tef,Sept3,Sult4a1,Atxn10,Panx2,Mapk8ip2,Shank3,Slc2a13,Pfkm,Arf3,Faim2,Asic1,Slc4a8,Scn8a,Acvr1b,Smug1,Copz1,Cdip1,Anks3,Rogdi,Glyr1,Rsl1d1,Ube2v2,Dnm1l,Pi4ka,Ccdc74a,Tango2,Ap2m1,Camk2n2,Eif4g1,Polr2h,Eif4a2,Fgf12,Ppp1r2,Bdh1,Cep19,Fyttd1,Gsk3b,Atp6v1a,Tagln3,Plcxd2,Dzip3,Tomm70a,Dcbld2,Cxadr,Cct8,Ifngr2,Itsn1,Cbr1,Ttc3,Wrb,Sod2,Ppp2r1a,Zfp942,Zfp13,Flywch1,Srrm2,Pdpk1,Atp6v0c,Caskin1,Traf7,Tsc2,Hagh,Mapk8ip3,Clcn7,Decr2,Bnip1,Uqcc2,Pacsin1,Zfp523,Mapk14,Mtch1,Wdr4,Zfp952,Zfp763,Hspa1a,Csnk2b,Atp6v1g2,Gtf2h4,Tubb5,Prr3,Gnl1,Ppp1r11,Gabbr1,Zfp318,Bicral,Tomm6,Dpp9,Pja2,Ndufv2,Myl12b,Cebpzos,Cdc42ep3,Calm2,Nrxn1,Cul2,Ccny,Usp14,Snrpd1,Impact,B4galt6,Elp2,Rit2,Syt4,Slc25a46,Map3k2,Nme5,Reep2,Egr1,Hspa9,Matr3,Pfdn1,Rnf14,Ndfip1,AC156546.1,Atg12,Ap3s1,Eno1b,Grpel2,Napg,Wdr7,St8sia3,Nars,Nedd4l,Mppe1,Afg3l2,Spire1,4930503L19Rik,Dym,Ppp1ca,Ankrd13d,Lrfn4,Mrpl11,Snx32,Znhit2,Sac3d1,Atg2a,Bad,Stip1,Otub1,Cox8a,Gng3,Fen1,Syt7,Cyb561a3,Zfand5,Smarca2,Pten,Pgam1,Avpi1,Golga7b,Got1,Hif1an,Sfxn3,Nolc1,Fbxl15,Cuedc2,Sufu,Ina,Atp5md,Pdcd11,Fam160b1,Atrnl1,Rab11fip2,Syp,Kcnd1,Pim2,Rbm3,Tspan7,Atp6ap2,Araf,Syn1,Elk1,Phf6,Rtl8a,Slc9a6,Slitrk4,Mamld1,Cd99l2,Atp2b3,Pls3,Tab3,Maged1,Zxdb,Zc3h12b,Ar,Ophn1,Dlg3,Nhsl2,Nap1l2,Cox7b,Pgk1,Armcx3,Tceal6,Armcx5,Gprasp1,Gprasp2,Bex2,Tceal5,Bex3,Tceal3,Zcchc18,Prps1,Tsr2,Iqsec2,Tspyl2,Ubqln2,Nbdy,Acot9,Pdha1,Reps2,Frmpd4</t>
        </is>
      </c>
      <c r="M35" t="inlineStr">
        <is>
          <t>[(30, 15), (30, 23), (30, 24), (30, 36), (30, 42), (30, 45), (30, 49), (30, 58), (30, 65), (30, 69), (30, 70), (30, 71), (30, 72), (30, 73), (30, 74), (47, 1), (47, 2), (47, 6), (47, 11), (47, 12), (47, 15), (47, 18), (47, 21), (47, 22), (47, 23), (47, 24), (47, 26), (47, 32), (47, 33), (47, 34), (47, 36), (47, 38), (47, 41), (47, 42), (47, 44), (47, 45), (47, 46), (47, 49), (47, 50), (47, 52), (47, 54), (47, 58), (47, 62), (47, 65), (47, 66), (47, 68), (47, 69), (47, 70), (47, 71), (47, 72), (47, 73), (47, 74), (60, 1), (60, 6), (60, 11), (60, 12), (60, 15), (60, 18), (60, 21), (60, 22), (60, 23), (60, 24), (60, 26), (60, 32), (60, 34), (60, 36), (60, 38), (60, 41), (60, 42), (60, 45), (60, 49), (60, 50), (60, 52), (60, 54), (60, 58), (60, 62), (60, 65), (60, 66), (60, 68), (60, 69), (60, 70), (60, 71), (60, 72), (60, 73), (60, 74), (63, 1), (63, 2), (63, 6), (63, 11), (63, 12), (63, 15), (63, 18), (63, 21), (63, 22), (63, 23), (63, 24), (63, 26), (63, 32), (63, 34), (63, 36), (63, 38), (63, 41), (63, 42), (63, 45), (63, 49), (63, 50), (63, 52), (63, 54), (63, 58), (63, 62), (63, 65), (63, 66), (63, 68), (63, 69), (63, 70), (63, 71), (63, 72), (63, 73), (63, 74)]</t>
        </is>
      </c>
      <c r="N35" t="n">
        <v>3166</v>
      </c>
      <c r="O35" t="n">
        <v>0.5</v>
      </c>
      <c r="P35" t="n">
        <v>0.95</v>
      </c>
      <c r="Q35" t="n">
        <v>3</v>
      </c>
      <c r="R35" t="n">
        <v>10000</v>
      </c>
      <c r="S35" t="inlineStr">
        <is>
          <t>17/12/2022, 22:24:46</t>
        </is>
      </c>
      <c r="T35" s="3">
        <f>hyperlink("https://spiral.technion.ac.il/results/MTAwMDAwMg==/34/GOResultsPROCESS","link")</f>
        <v/>
      </c>
      <c r="U35" t="inlineStr">
        <is>
          <t>['GO:0051649:establishment of localization in cell (qval6.73E-13)', 'GO:0051641:cellular localization (qval1.8E-11)', 'GO:0046907:intracellular transport (qval5.01E-11)', 'GO:0099003:vesicle-mediated transport in synapse (qval2.54E-10)', 'GO:0006091:generation of precursor metabolites and energy (qval1.39E-9)', 'GO:0051234:establishment of localization (qval2.56E-9)', 'GO:0009206:purine ribonucleoside triphosphate biosynthetic process (qval3.64E-9)', 'GO:0051179:localization (qval3.67E-9)', 'GO:0009145:purine nucleoside triphosphate biosynthetic process (qval3.97E-9)', 'GO:0009205:purine ribonucleoside triphosphate metabolic process (qval5.21E-9)', 'GO:0009201:ribonucleoside triphosphate biosynthetic process (qval6.27E-9)', 'GO:0006810:transport (qval6.48E-9)', 'GO:0009199:ribonucleoside triphosphate metabolic process (qval7.86E-9)', 'GO:0009144:purine nucleoside triphosphate metabolic process (qval1.4E-8)', 'GO:0009142:nucleoside triphosphate biosynthetic process (qval1.85E-8)', 'GO:0006754:ATP biosynthetic process (qval2.45E-8)', 'GO:0006090:pyruvate metabolic process (qval3.14E-8)', 'GO:0009141:nucleoside triphosphate metabolic process (qval4.78E-8)', 'GO:0046034:ATP metabolic process (qval5.72E-8)', 'GO:0008104:protein localization (qval5.8E-8)', 'GO:0033036:macromolecule localization (qval1.47E-7)', 'GO:0009152:purine ribonucleotide biosynthetic process (qval1.42E-7)', 'GO:0009127:purine nucleoside monophosphate biosynthetic process (qval2.07E-7)', 'GO:0009168:purine ribonucleoside monophosphate biosynthetic process (qval1.98E-7)', 'GO:0060341:regulation of cellular localization (qval3.51E-7)', 'GO:0045184:establishment of protein localization (qval5E-7)', 'GO:0009156:ribonucleoside monophosphate biosynthetic process (qval4.9E-7)', 'GO:0009260:ribonucleotide biosynthetic process (qval5.78E-7)', 'GO:0006164:purine nucleotide biosynthetic process (qval6.64E-7)', 'GO:0098693:regulation of synaptic vesicle cycle (qval6.59E-7)', 'GO:0006165:nucleoside diphosphate phosphorylation (qval7.66E-7)', 'GO:0009126:purine nucleoside monophosphate metabolic process (qval1.08E-6)', 'GO:0009167:purine ribonucleoside monophosphate metabolic process (qval1.04E-6)', 'GO:0009124:nucleoside monophosphate biosynthetic process (qval1.02E-6)', 'GO:0048812:neuron projection morphogenesis (qval1.04E-6)', 'GO:0046390:ribose phosphate biosynthetic process (qval1.24E-6)', 'GO:0048858:cell projection morphogenesis (qval1.32E-6)', 'GO:0072522:purine-containing compound biosynthetic process (qval1.39E-6)', 'GO:0072524:pyridine-containing compound metabolic process (qval1.41E-6)', 'GO:0046939:nucleotide phosphorylation (qval1.63E-6)', 'GO:0032990:cell part morphogenesis (qval1.8E-6)', 'GO:0120039:plasma membrane bounded cell projection morphogenesis (qval1.77E-6)', 'GO:0015031:protein transport (qval1.97E-6)', 'GO:0006793:phosphorus metabolic process (qval2.49E-6)', 'GO:0009150:purine ribonucleotide metabolic process (qval3.29E-6)', 'GO:0006839:mitochondrial transport (qval3.23E-6)', 'GO:0009123:nucleoside monophosphate metabolic process (qval3.71E-6)', 'GO:0016310:phosphorylation (qval4.62E-6)', 'GO:0051049:regulation of transport (qval4.78E-6)', 'GO:0006796:phosphate-containing compound metabolic process (qval4.97E-6)', 'GO:0042866:pyruvate biosynthetic process (qval4.93E-6)', 'GO:0009161:ribonucleoside monophosphate metabolic process (qval5E-6)', 'GO:0051648:vesicle localization (qval5.29E-6)', 'GO:0046496:nicotinamide nucleotide metabolic process (qval5.54E-6)', 'GO:0009117:nucleotide metabolic process (qval6.73E-6)', 'GO:0015833:peptide transport (qval6.87E-6)', 'GO:0006886:intracellular protein transport (qval7.05E-6)', 'GO:0016192:vesicle-mediated transport (qval7.42E-6)', 'GO:0050808:synapse organization (qval7.32E-6)', 'GO:0019362:pyridine nucleotide metabolic process (qval7.4E-6)', 'GO:0007005:mitochondrion organization (qval9.83E-6)', 'GO:0006163:purine nucleotide metabolic process (qval9.73E-6)', 'GO:0006753:nucleoside phosphate metabolic process (qval9.89E-6)', 'GO:0006096:glycolytic process (qval1.1E-5)', 'GO:0097479:synaptic vesicle localization (qval1.08E-5)', 'GO:0061024:membrane organization (qval1.07E-5)', 'GO:0009165:nucleotide biosynthetic process (qval1.3E-5)', 'GO:0070585:protein localization to mitochondrion (qval1.31E-5)', 'GO:0009259:ribonucleotide metabolic process (qval1.46E-5)', 'GO:0006757:ATP generation from ADP (qval1.46E-5)', 'GO:0009132:nucleoside diphosphate metabolic process (qval1.62E-5)', 'GO:0042886:amide transport (qval1.66E-5)', 'GO:0035176:social behavior (qval1.76E-5)', 'GO:0051703:intraspecies interaction between organisms (qval1.73E-5)', 'GO:1902600:proton transmembrane transport (qval1.91E-5)', 'GO:1901293:nucleoside phosphate biosynthetic process (qval2.17E-5)', 'GO:0051650:establishment of vesicle localization (qval2.67E-5)', 'GO:0046031:ADP metabolic process (qval3.4E-5)', 'GO:0043412:macromolecule modification (qval3.45E-5)', 'GO:0055086:nucleobase-containing small molecule metabolic process (qval3.42E-5)', 'GO:0006996:organelle organization (qval3.76E-5)', 'GO:0010970:transport along microtubule (qval3.75E-5)', 'GO:0051640:organelle localization (qval3.86E-5)', 'GO:0099111:microtubule-based transport (qval4.23E-5)', 'GO:0051705:multi-organism behavior (qval4.57E-5)', 'GO:0019693:ribose phosphate metabolic process (qval4.99E-5)', 'GO:1990542:mitochondrial transmembrane transport (qval6.32E-5)', 'GO:0006733:oxidoreduction coenzyme metabolic process (qval7.12E-5)', 'GO:0009987:cellular process (qval7.32E-5)', 'GO:0034613:cellular protein localization (qval7.75E-5)', 'GO:0023061:signal release (qval8.86E-5)', 'GO:0009179:purine ribonucleoside diphosphate metabolic process (qval9.01E-5)', 'GO:0009135:purine nucleoside diphosphate metabolic process (qval8.91E-5)', 'GO:0072655:establishment of protein localization to mitochondrion (qval9.07E-5)', 'GO:0090407:organophosphate biosynthetic process (qval9.84E-5)', 'GO:0140238:presynaptic endocytosis (qval1.03E-4)', 'GO:0048488:synaptic vesicle endocytosis (qval1.02E-4)', 'GO:0070727:cellular macromolecule localization (qval1.09E-4)', 'GO:0050804:modulation of chemical synaptic transmission (qval1.13E-4)', 'GO:0099177:regulation of trans-synaptic signaling (qval1.19E-4)', 'GO:0030705:cytoskeleton-dependent intracellular transport (qval1.25E-4)', 'GO:0072521:purine-containing compound metabolic process (qval1.34E-4)', 'GO:1901137:carbohydrate derivative biosynthetic process (qval1.36E-4)', 'GO:0006464:cellular protein modification process (qval1.44E-4)', 'GO:0036211:protein modification process (qval1.43E-4)']</t>
        </is>
      </c>
      <c r="V35" s="3">
        <f>hyperlink("https://spiral.technion.ac.il/results/MTAwMDAwMg==/34/GOResultsFUNCTION","link")</f>
        <v/>
      </c>
      <c r="W35" t="inlineStr">
        <is>
          <t>['GO:0015078:proton transmembrane transporter activity (qval2.87E-6)', 'GO:0019899:enzyme binding (qval8E-6)', 'GO:0005488:binding (qval1.37E-5)', 'GO:0022853:active ion transmembrane transporter activity (qval1.22E-5)', 'GO:0042625:ATPase coupled ion transmembrane transporter activity (qval9.78E-6)', 'GO:0019829:cation-transporting ATPase activity (qval8.15E-6)', 'GO:0035639:purine ribonucleoside triphosphate binding (qval1.08E-5)', 'GO:0019901:protein kinase binding (qval9.66E-6)', 'GO:0017076:purine nucleotide binding (qval1.28E-5)', 'GO:1901265:nucleoside phosphate binding (qval1.31E-5)', 'GO:0000166:nucleotide binding (qval1.19E-5)', 'GO:0019900:kinase binding (qval1.28E-5)', 'GO:0044769:ATPase activity, coupled to transmembrane movement of ions, rotational mechanism (qval1.32E-5)', 'GO:0032553:ribonucleotide binding (qval1.51E-5)', 'GO:0032555:purine ribonucleotide binding (qval2.21E-5)', 'GO:0016740:transferase activity (qval4.05E-5)', 'GO:0036094:small molecule binding (qval9.28E-5)', 'GO:0005515:protein binding (qval8.92E-5)', 'GO:0016772:transferase activity, transferring phosphorus-containing groups (qval1.13E-4)', 'GO:0015077:monovalent inorganic cation transmembrane transporter activity (qval1.47E-4)']</t>
        </is>
      </c>
      <c r="X35" s="3">
        <f>hyperlink("https://spiral.technion.ac.il/results/MTAwMDAwMg==/34/GOResultsCOMPONENT","link")</f>
        <v/>
      </c>
      <c r="Y35" t="inlineStr">
        <is>
          <t>['GO:0097458:neuron part (qval4.61E-25)', 'GO:0043209:myelin sheath (qval9.34E-25)', 'GO:0044456:synapse part (qval6.18E-23)', 'GO:0045202:synapse (qval5.99E-21)', 'GO:0044444:cytoplasmic part (qval3.6E-20)', 'GO:0043226:organelle (qval8.87E-20)', 'GO:0044424:intracellular part (qval5.78E-19)', 'GO:0043229:intracellular organelle (qval5.69E-18)', 'GO:0043227:membrane-bounded organelle (qval4E-17)', 'GO:0043005:neuron projection (qval4.22E-17)', 'GO:0098978:glutamatergic synapse (qval1.82E-16)', 'GO:0044429:mitochondrial part (qval5.7E-16)', 'GO:0120038:plasma membrane bounded cell projection part (qval3.53E-14)', 'GO:0044463:cell projection part (qval3.28E-14)', 'GO:0042995:cell projection (qval6.78E-14)', 'GO:0043231:intracellular membrane-bounded organelle (qval9.8E-14)', 'GO:0044464:cell part (qval9.64E-14)', 'GO:0005739:mitochondrion (qval1.37E-13)', 'GO:0120025:plasma membrane bounded cell projection (qval2.37E-13)', 'GO:0031966:mitochondrial membrane (qval3.25E-13)', 'GO:0033267:axon part (qval1.52E-12)', 'GO:0044297:cell body (qval2.57E-12)', 'GO:0044422:organelle part (qval7.55E-12)', 'GO:0031090:organelle membrane (qval1.25E-11)', 'GO:0098793:presynapse (qval1.42E-11)', 'GO:0043025:neuronal cell body (qval1.46E-10)', 'GO:0044455:mitochondrial membrane part (qval2.06E-10)', 'GO:0098798:mitochondrial protein complex (qval4.01E-10)', 'GO:0005829:cytosol (qval7.88E-10)', 'GO:0098796:membrane protein complex (qval1.23E-9)', 'GO:0044446:intracellular organelle part (qval1.33E-9)', 'GO:0098800:inner mitochondrial membrane protein complex (qval4.29E-9)', 'GO:0005737:cytoplasm (qval5.42E-9)', 'GO:0044306:neuron projection terminus (qval4.25E-8)', 'GO:0005743:mitochondrial inner membrane (qval4.23E-8)', 'GO:0030425:dendrite (qval5.01E-8)', 'GO:0070382:exocytic vesicle (qval1.11E-7)', 'GO:0008021:synaptic vesicle (qval1.09E-7)', 'GO:0099572:postsynaptic specialization (qval1.62E-7)', 'GO:0019866:organelle inner membrane (qval2.31E-7)', 'GO:0097060:synaptic membrane (qval2.6E-7)', 'GO:0014069:postsynaptic density (qval6.43E-7)', 'GO:0016469:proton-transporting two-sector ATPase complex (qval1.1E-6)', 'GO:0030133:transport vesicle (qval1.6E-6)', 'GO:0097470:ribbon synapse (qval1.62E-6)', 'GO:0016020:membrane (qval1.63E-6)', 'GO:0032991:protein-containing complex (qval3.01E-6)', 'GO:0043679:axon terminus (qval3.49E-6)', 'GO:0030424:axon (qval1.91E-5)', 'GO:0070469:respiratory chain (qval2.09E-5)']</t>
        </is>
      </c>
    </row>
    <row r="36">
      <c r="A36" s="1" t="n">
        <v>35</v>
      </c>
      <c r="B36" t="n">
        <v>20948</v>
      </c>
      <c r="C36" t="n">
        <v>3212</v>
      </c>
      <c r="D36" t="n">
        <v>76</v>
      </c>
      <c r="E36" t="n">
        <v>182</v>
      </c>
      <c r="F36" t="n">
        <v>1277</v>
      </c>
      <c r="G36" t="n">
        <v>29</v>
      </c>
      <c r="H36" t="n">
        <v>5700</v>
      </c>
      <c r="I36" t="n">
        <v>80</v>
      </c>
      <c r="J36" s="2" t="n">
        <v>-113.9891880041075</v>
      </c>
      <c r="K36" t="n">
        <v>0.5505678886386312</v>
      </c>
      <c r="L36" t="inlineStr">
        <is>
          <t>4933424G06Rik,Lonrf2,D630023F18Rik,Map2,Ptprn,Resp18,Scg2,Gbx2,D130058E05Rik,Dusp28,Lhx9,Rgs2,Rgs4,4933439K11Rik,Lypd6b,Chst1,Disp2,Ctxn2,Tmx4,Dzank1,Nrsn2,2900097C17Rik,Vstm2l,Tox2,Cbln4,Oprl1,Mir124-2hg,Rpl22l1,Gpr149,Lor,Mllt11,Magi3,Fnbp1l,Cxxc4,Tacr3,B230334C09Rik,Necab1,Elavl2,Chd5,Cdk14,Cgref1,Sorcs2,Ldb2,Cckar,Uchl1,Epha5,Vgf,Ache,Prkar1b,Elfn1,Tmem130,Tac1,Cntnap2,Cpvl,Nap1l5,Tmsb10,Tacr1,Slc6a11,Gm10069,Gabarapl1,Syt5,Usp29,Pnmal2,Tmem91,Pld3,Fxyd7,Vstm2b,Ptpn5,Gabrg3,Ndn,9330171B17Rik,Calca,Doc2a,Tcerg1l,Stk32c,Caly,Nlrp6,Tusc3,Cpe,Pbx4,Rasd2,Pou4f2,Nod2,Cx3cl1,AW551984,Cib2,Rcn2,Rpp25,Rasgrf1,Wdr6,Rgs17,Ahi1,Pcbd1,Zwint,Plppr3,Cbarp,Matk,Rmst,Gm47033,Nts,Syt1,Tafa2,Vwc2,Vstm2a,Nsg2,Fbll1,Fndc9,Guk1,Snap47,Chd3,6330403K07Rik,Ppm1e,Hoxb8,Gm11627,Nsf,Tanc2,Cyb561,Sstr2,Timp2,Gaa,Gm9866,Lrfn5,Zdhhc22,Ngb,Gm2721,D430019H16Rik,Cyp46a1,Begain,Lbhd2,Tmem179,Tmem196,Nrsn1,Tubb2a,Rasgrf2,Map1b,Cartpt,Rab3c,Gm35823,Slc22a17,Basp1,Gm48957,Lrrc6,Ly6h,Tuba1b,Pde1b,Tekt5,Bmerb1,Sst,Gap43,Syngr3,Baiap3,Arhgdig,Cpne5,Mtch1,Tubb5,Six3,Impact,Ppp2r2b,Minar2,Grp,Cbln2,Rasgrp2,Rtn3,Eef1g,Slc1a1,Tcf7l2,Pcsk1n,B630019K06Rik,Usp11,Syn1,Zcchc12,Zfp92,Pnck,Pcdh11x,Gprasp1,Gprasp2,Rab9b,Zcchc18,Pak3,Rtl4,Htr2c,Glra2</t>
        </is>
      </c>
      <c r="M36" t="inlineStr">
        <is>
          <t>[(0, 1), (0, 2), (0, 71), (0, 72), (4, 1), (4, 2), (4, 71), (4, 72), (5, 1), (5, 2), (5, 71), (5, 72), (8, 71), (9, 2), (9, 71), (9, 72), (17, 2), (17, 71), (17, 72), (19, 1), (19, 2), (19, 71), (19, 72), (22, 1), (22, 2), (22, 71), (22, 72), (23, 71), (24, 1), (24, 2), (24, 71), (24, 72), (28, 2), (28, 71), (28, 72), (30, 1), (30, 2), (30, 71), (30, 72), (35, 71), (46, 1), (46, 2), (46, 71), (46, 72), (47, 1), (47, 2), (47, 71), (47, 72), (53, 1), (53, 2), (53, 71), (53, 72), (55, 71), (56, 2), (56, 71), (56, 72), (60, 1), (60, 2), (60, 71), (60, 72), (63, 1), (63, 2), (63, 71), (63, 72), (64, 1), (64, 2), (64, 71), (64, 72), (69, 2), (69, 71), (69, 72), (70, 71), (73, 1), (73, 2), (73, 71), (73, 72), (75, 1), (75, 2), (75, 71), (75, 72)]</t>
        </is>
      </c>
      <c r="N36" t="n">
        <v>4461</v>
      </c>
      <c r="O36" t="n">
        <v>0.75</v>
      </c>
      <c r="P36" t="n">
        <v>0.95</v>
      </c>
      <c r="Q36" t="n">
        <v>3</v>
      </c>
      <c r="R36" t="n">
        <v>10000</v>
      </c>
      <c r="S36" t="inlineStr">
        <is>
          <t>17/12/2022, 22:24:58</t>
        </is>
      </c>
      <c r="T36" s="3">
        <f>hyperlink("https://spiral.technion.ac.il/results/MTAwMDAwMg==/35/GOResultsPROCESS","link")</f>
        <v/>
      </c>
      <c r="U36" t="inlineStr">
        <is>
          <t>['GO:0007218:neuropeptide signaling pathway (qval9.4E-5)', 'GO:0007186:G protein-coupled receptor signaling pathway (qval6.61E-4)']</t>
        </is>
      </c>
      <c r="V36" s="3">
        <f>hyperlink("https://spiral.technion.ac.il/results/MTAwMDAwMg==/35/GOResultsFUNCTION","link")</f>
        <v/>
      </c>
      <c r="W36" t="inlineStr">
        <is>
          <t>NO TERMS</t>
        </is>
      </c>
      <c r="X36" s="3">
        <f>hyperlink("https://spiral.technion.ac.il/results/MTAwMDAwMg==/35/GOResultsCOMPONENT","link")</f>
        <v/>
      </c>
      <c r="Y36" t="inlineStr">
        <is>
          <t>['GO:0097458:neuron part (qval3.37E-15)', 'GO:0043005:neuron projection (qval7.19E-13)', 'GO:0120025:plasma membrane bounded cell projection (qval3.73E-9)', 'GO:0042995:cell projection (qval3.33E-8)', 'GO:0044297:cell body (qval9.21E-8)', 'GO:0045202:synapse (qval4.5E-7)', 'GO:0043025:neuronal cell body (qval3.99E-7)', 'GO:0044456:synapse part (qval4.18E-5)']</t>
        </is>
      </c>
    </row>
    <row r="37">
      <c r="A37" s="1" t="n">
        <v>36</v>
      </c>
      <c r="B37" t="n">
        <v>20948</v>
      </c>
      <c r="C37" t="n">
        <v>3212</v>
      </c>
      <c r="D37" t="n">
        <v>76</v>
      </c>
      <c r="E37" t="n">
        <v>1219</v>
      </c>
      <c r="F37" t="n">
        <v>1365</v>
      </c>
      <c r="G37" t="n">
        <v>28</v>
      </c>
      <c r="H37" t="n">
        <v>5700</v>
      </c>
      <c r="I37" t="n">
        <v>59</v>
      </c>
      <c r="J37" s="2" t="n">
        <v>-4087.074951759138</v>
      </c>
      <c r="K37" t="n">
        <v>0.5513035921115457</v>
      </c>
      <c r="L37" t="inlineStr">
        <is>
          <t>Atp6v1h,Stau2,Ube2w,Tmem70,Ogfrl1,Sdhaf4,Arhgef4,Fam168b,Actr1b,Inpp4a,2010300C02Rik,Mrpl30,Lonrf2,Creg2,Mrps9,Gls,Fam126b,Sumo1,Bmpr2,Ica1l,Abi2,Raph1,Ndufs1,Map2,Tuba4a,Ptprn,Speg,Chpf,Tmem198,Inha,Slc4a3,Scg2,Cul3,Mff,Itm2c,Ngef,Per2,Ndufa10,Ppp1r7,Pam,Insig2,Mfsd4a,Lrrn2,Atp2b4,Camsap2,B3galt2,Glrx2,Rgs2,Tsen15,Rgl1,Cacna1e,Xpr1,Brinp2,Astn1,Vamp4,Kifap3,Nme7,Atp1b1,Ildr2,Rgs4,Usp21,Igsf8,Susd4,Smyd2,Nenf,Plxna2,Camk1d,Sec61a2,Celf2,Cacnb2,Cacna1b,Mrpl41,Grin1,Brd3os,Olfm1,Coq4,Wdr34,Zer1,Usp20,Ncs1,Prrc2b,Swi5,Dnm1,1110008P14Rik,St6galnac6,Stxbp1,Psmd5,Ndufa8,Lhx2,Arpc5l,Scai,Orc4,Mbd5,Kif5c,Kcnj3,Psmd14,Tbr1,Slc4a10,Scn2a,Csrnp3,Cers6,Bbs5,Klhl23,Ubr3,Gad1,Slc25a12,Ola1,Chn1,Atf2,Atp5g3,Pde1a,Zc3h15,Tnks1bp1,Ptprj,C1qtnf4,Kbtbd4,Celf1,Cry2,Chst1,Syt13,Trim44,D430041D05Rik,Cstf3,Mpped2,Bdnf,Ano3,Lpcat4,Nop10,Emc4,Scg5,Pak6,Disp2,Itpka,Ltk,Trp53bp1,Ckmt1,Stard7,Mrps26,Lzts3,Itpa,Gfra4,Pank2,Prnp,Slc23a2,Cds2,Chgb,Crls1,Tmx4,Snap25,Tasp1,Macrod2,Flrt3,Pcsk2,Naa20,Napb,Nanp,Snph,Tspyl3,Map1lc3a,2900097C17Rik,Dlgap4,Rab5if,Ndrg3,Src,Vstm2l,Snhg11,Pkig,Ywhab,Tomm34,Zswim1,Slc12a5,Kcnb1,Adnp,Gnas,Gm14305,Fam217b,Arfgap1,Kcnq2,Eef1a2,Stmn3,Dnajc5,Oprl1,Pcmtd2,Stmn2,Snx16,Nlgn1,Nceh1,Rpl22l1,Prkci,Slc7a14,Ndufb5,Ttc14,Cetn4,Noct,Dclk1,Nbea,Gmps,Serpini1,Rapgef2,Gria2,Map9,Dap3,Rusc1,Adar,Ube2q1,Atp8b2,Ubap2l,Pip5k1a,Mllt11,Ensa,Ankrd34a,Zfp697,Man1a2,Kcnd3,Slc6a17,Strip1,Gpr61,Atxn7l2,Psrc1,Celsr2,5330417C22Rik,Wdr47,Rtca,Plppr5,Ap1ar,Sec24b,Ppp3ca,H2afz,Hs2st1,Ssx2ip,Ak5,Negr1,B230334C09Rik,Sdcbp,Rab2a,2610301B20Rik,Tmem67,Fam92a,Necab1,Tmem64,Ndufaf4,Rragd,Dnaja1,Nfx1,Nol6,Dctn3,Ccl27a,Phf24,Tesk1,Gba2,Gabbr2,Alg2,Elp1,Frrs1l,Ugcg,Trim32,Brinp1,Zdhhc21,Sh3gl2,Klhl9,Hook1,Dnajc6,Sgip1,Ssbp3,Lrp8,Cyp4x1,Eri3,Atp6v0b,Hpcal4,1110065P20Rik,Yrdc,Meaf6,Grik3,Oscp1,Ncdn,Dlgap3,Csmd2,Adgrb2,Fabp3,Atpif1,Arid1a,Sh2d5,Kif17,Crocc,Dnajc16,Vps13d,Mfn2,Cort,Clstn1,Camta1,Chd5,Ajap1,Acap3,Agrn,Krit1,Cdk14,Adam22,Rundc3b,Pclo,Fam185a,Srpk2,Rheb,Actr3b,Dpp6,Mapre3,Fndc4,Ywhah,Gm1673,Htt,Crmp1,Kcnip4,Zcchc4,Nwd2,Uchl1,Gabra4,Gabrb1,Ociad2,Dcun1d4,Chic2,Epha5,Ankrd17,Cdkl2,Coq2,Mapk10,Ephx4,Btbd8,Gm42517,Gm10419,Ddx51,Miat,Asphd2,Sez6l,Grk3,Svop,1500011B03Rik,Sppl3,Cabp1,Bicdl1,Wsb2,Rnft2,Rasal1,Hectd4,Fam216a,Ift81,Rnf34,Rhof,Bcl7a,Pitpnm2,Rimbp2,Ran,Crcp,Galnt17,Auts2,Dnajc30,Vps37d,Srrm3,Ywhag,Vgf,Ap1s1,Gnb2,Actl6b,Prkar1b,Sun1,Ttyh3,Lmtk2,Tmem130,Trrap,Pdap1,Cdk8,Usp12,Casd1,Ppp1r9a,Dync1i1,Asns,Ica1,Ndufa4,St7,Cttnbp2,Wasl,Lrrc4,Impdh1,Tnpo3,Mtpn,Tcaf1,Cntnap2,Atp6v0e2,Npy,Cycs,Snx10,Lancl2,Reep1,St3gal5,Lrrtm1,Sema4f,Htra2,Wdr54,Smyd5,Fbxo41,Add2,Aak1,Copg1,H1fx,Plxna1,Chchd6,Nup210,Gpr27,Srgap3,Lhfpl4,Creld1,Fancd2,Syn2,Rasgef1a,Tmem121b,Atp6v1e1,Slc2a3,Clstn3,Grcc10,Eno2,Tpi1,Ptms,Mlf2,Cops7a,Pianp,D6Wsu163e,Prmt8,9330102E08Rik,Gabarapl1,Borcs5,Grin2b,Plekha5,Cmas,Gm15706,Tfpt,Syt5,Ube2s,Shisa7,Nat14,Zscan18,Zbtb45,Ube2m,Mzf1,Selenow,Slc8a2,Meis3,Sae1,Ap2s1,Fkrp,Calm3,Pnmal2,Pnmal1,Ppp5c,Nova2,Mark4,Tomm40,Zfp428,Irgq,Zfp575,Atp1a3,Grik5,Gsk3a,Numbl,Pld3,Ttc9b,Map3k10,Eid2,Med29,Lrfn1,Spred3,Dpf1,Lrfn3,Arhgap33,Cox6b1,Fxyd7,Gramd1a,Gpi1,Lrp3,Ccne1,Vstm2b,Shank1,Nup62,Cpt1c,Lin7b,Sult2b1,Lmtk3,Herc2,Gabrb3,Snrpn,Fam189a1,Sv2b,Ntrk3,Ngrn,Ap3b2,Ramac,Grm5,Dgat2,Pgm2l1,Ppme1,Rab6a,Arhgef17,Pde2a,Galnt18,Mical2,Btbd10,Psma1,1110004F10Rik,Gga2,Ndufab1,Dctn5,Prkcb,Cacng3,Gsg1l,Coro1a,Aldoa,Asphd1,Cdipt,Fbxl19,Stx1b,Tacc2,Gpr26,Stk32c,Caly,Sprn,B4galnt4,Hras,Cend1,Brsk2,Dusp8,Camsap3,Ctxn1,Arhgef7,Mcf2l,Ap3m2,Bag4,Pomk,Smim18,Micu3,Cnot7,Trappc11,Ing2,Gpm6a,Cpe,Npy1r,Psd3,Atp6v1b2,Pbx4,Tmem59l,Fkbp8,Ssbp4,Rab3a,Pik3r2,Ccdc124,Abhd8,Ano8,Unc13a,Fcho1,Eps15l1,Large1,Zfp827,Rnf150,Dnajb1,Adgrl1,Rfx1,Mast1,Prdx2,Dnaja2,Gnao1,Ogfod1,Cx3cl1,Cfap20,Csnk2a2,Ndrg4,Got2,Cmtm4,Nae1,Atp6v0d1,Ripor1,Thap11,Pla2g15,Smpd3,St3gal2,Znrf1,Fbxo31,Aprt,Chmp1a,Cdk10,Spata2l,Vps9d1,Tcf25,2810455O05Rik,Ccsap,Acta1,Taf5l,Ttc13,Tsnax,Pin1,Fdx2,Pde4a,Plppr2,Opcml,Ddx25,Pknox2,Nrgn,Scn3b,Scn2b,Fxyd6,Cadm1,Arhgap20,Elmod1,Dmxl2,Idh3a,Lingo1,Scamp5,Rpp25,Mpi,Stoml1,Insyn1,Nptn,Bbs4,Celf6,Parp6,Pkm,Fem1b,Pias1,Smad3,Map2k1,Hacd3,Tpm1,Fam81a,Gnb5,Lysmd2,Cox7a2,Snap91,Rasgrf1,Trpc1,Mras,Armc8,Rab6b,Cpne4,Dock3,Camkv,Ip6k1,Bsn,Dalrd3,Celsr3,Tma7,Trank1,Arpp21,2900079G21Rik,Fbxl2,Gpd1l,Azi2,Exog,Wdr48,Cck,Pomgnt2,Tmem158,Syne1,Lrp11,Pcmt1,Stxbp5,Hivep2,Arfgef3,Map3k5,Ncoa7,Clvs2,Tspyl1,Tspyl4,Wasf1,Sobp,Grik2,Serinc1,Sh3rf3,Psap,Ppa1,Hk1,Ddx50,Slc25a16,Zfp365,Zwint,Gnaz,Rab36,Mif,Rrp1,Gm47163,Rnf126,Palm,Plppr3,Wdr18,Cbarp,Atp5d,Apc2,Uqcr11,Klf16,Btbd2,Atcay,Zfr2,Matk,Pip5k1c,Dohh,Nfyb,Slc41a2,Arl1,Uhrf1bp1l,Slc25a3,Vezt,Plxnc1,Ube2n,Atp2b1,Ppfia2,Syt1,Nav3,Nap1l1,Kcnmb4,Tafa2,Agap2,B4galnt1,Dtx3,Mtfp1,Nipsnap1,Ap1b1,Camk2b,Zmiz2,Purb,Vstm2a,Ppp3r1,Actr2,Rab1a,Mdh1,Ehbp1,Bcl11a,Bod1,Nsg2,Rars,Mat2b,Gabrg2,Rnf145,Cyfip2,Rmnd5b,Ube2b,Vdac1,Gria1,Rnf187,Guk1,Arf1,Snap47,4933439C10Rik,Rai1,Usp22,Ttc19,Map2k4,Myh10,Vamp2,Rnf227,Chd3,Dlg4,Rnasek,Mink1,Camta2,Camkk1,Sgsm2,Srr,Rtn4rl1,Mir22hg,Abr,Sez6,Unc119,Cdk5r1,Ap2b1,Rasl10b,Ggnbp2,Usp32,Rps6kb1,Tspoap1,Mmd,Cox11,Nme1,Atp5g1,Pnpo,Socs7,Cacnb1,Krt222,Kat2a,Atp6v0a1,Becn1,Atxn7l3,Rundc3a,Eftud2,Fmnl1,Nsf,Tanc2,Cyb561,Dcaf7,Limd2,Nol11,Sstr2,Sumo2,Grb2,Acox1,Ube2o,Mgat5b,Gaa,Baiap2,Actg1,Mrpl12,Rac3,Foxk2,Dtnb,Dnajc27,Wdr35,Rock2,Kidins220,Gm9866,Myt1l,Pxdn,Prkar2b,Tspan13,Bzw2,Ankmy2,Dgkb,Dock4,Nrcam,Akap6,Sec23a,Lrfn5,9330151L19Rik,Atl1,Nin,Rtn1,Akap5,Atp6v1d,Vti1b,Ccdc177,Srsf5,Arel1,Ylpm1,Nrxn3,Calm1,Ttc7b,Gpr68,Ndufb1-ps,Unc79,Ddx24,D430019H16Rik,Cyp46a1,Evl,Begain,Meg3,Rian,Mirg,Mok,Amn,2810029C07Rik,Klc1,Tmem179,Cep170b,Jag2,Larp4b,Chrm3,Ryr2,Tbce,Amph,Zfp322a,Nrsn1,Tubb2a,Nrn1,Smim13,Gmpr,Cap2,Fam8a1,Wnk2,Spin1,Sfxn1,Cplx2,Gprin1,Sncb,Rab24,Dbn1,Pdlim7,Klhl3,Dapk1,Adcy2,Ube2ql1,Med10,Mctp1,Nr2f1,Ccnh,Rasgrf2,Pde8b,Fam169a,Map1b,Kif2a,Rab3c,Pdhb,Cadps,Ube2e2,Gng2,Ppp3cb,Zswim8,Kcnma1,Slmap,Erc2,Cacna2d3,Cacna1d,Nisch,Bap1,Mapk8,Grid1,Nrg3,Slc35f4,Apex1,Slc7a8,Slc22a17,Zfhx2,Jph4,Nedd8,Pspc1,Mrpl57,Dleu7,Fam124a,Ptk2b,Pnma2,Dmtn,Htr2a,Zc3h13,Tsc22d1,Serp2,Akap11,Wbp4,Mzt1,Slitrk1,Slitrk5,Rap2a,Nalcn,Cplane1,Sub1,6030458C11Rik,Basp1,Ctnnd2,Ankrd33b,March6,Tspyl5,Ankrd46,Ywhaz,Atp6v1c1,Baalc,Oxr1,Sybu,Mal2,Fam49b,Lrrc6,Khdrbs3,Fam135b,Ago2,Slc45a4,Ptp4a3,Adgrb1,Grina,Cyc1,Kifc2,Rbfox2,Elfn2,Pdxp,Dnal4,Cbx6,Sgsm3,Mrtfa,Mchr1,Rangap1,Tef,Sept3,Rrp7a,Mpped1,Sult4a1,Rtl6,Atxn10,Tafa5,Mapk8ip2,Slc2a13,Cntn1,Nell2,Cacnb3,Arf3,Kcnh3,Mcrs1,Faim2,Smarcd1,Scn8a,Grasp,Nr4a1,Atg101,Spryd3,Ppp1r1a,Pam16,Ubald1,Mgrn1,Rbfox1,Usp7,Snn,Bmerb1,Ypel1,Ydjc,Tmem191c,Pi4ka,Slc7a4,Dgcr6,Rtn4r,Tango2,Sept5,Abcc5,Ap2m1,Camk2n2,Polr2h,Senp2,Eif4a2,Hes1,Ppp1r2,0610012G03Rik,Cep19,Fyttd1,Kalrn,Ndufb4,Gsk3b,Zdhhc23,Atp6v1a,Sidt1,Tagln3,Dzip3,Ift57,Tomm70a,Cxadr,Btg3,Mrpl39,Rwdd2b,Sod1,Synj1,Cbr1,Ttc3,Gtf2h5,Rps6ka2,Pde10a,Ppp2r1a,Zfp13,Atp6v0c,Caskin1,Rab26,Syngr3,Mapk8ip3,Clcn7,Cacna1h,Fbxl16,Rhbdl1,Rgs11,Neurl1b,Ergic1,Syngap1,Pacsin1,Taf11,Zfp523,Mapk14,Mtch1,Btbd9,Agpat1,Prrt1,Ehmt2,Atp6v1g2,Flot1,Tubb5,Prr3,Gnl1,Gabbr1,Mrps18a,Trerf1,Tomm6,Lrfn2,Fsd1,Ptprs,Slc25a23,Vapa,Ndufv2,Dlgap1,Myl12b,Lpin2,Clip4,Map4k3,Slc8a1,Prkce,Calm2,Nrxn1,Cul2,Usp14,B4galt6,Nol4,Elp2,Tpgs2,Celf4,Syt4,Slc25a46,Nme5,Egr1,Lrrtm2,Zmat2,Rell2,Rnf14,Ndfip1,Tcerg1,Ppp2r2b,Eif1a,Atg12,Ap3s1,Minar2,Slc6a7,Napg,Txnl1,Wdr7,St8sia3,Nedd4l,Grp,Afg3l2,Rab27b,Rnf165,Atp5a1,Kcng2,Neto1,Ankrd13d,Lrfn4,Bbs1,Npas4,B4gat1,Cnih2,Ccdc85b,Mrpl49,Znhit2,Nrxn2,Otub1,Rtn3,Gng3,Eef1g,Fads3,Syt7,Mrpl16,Gnaq,Gda,Smarca2,Pten,Exoc6,Pgam1,Avpi1,Crtac1,Got1,Sfxn3,Btrc,Psd,Cnnm2,Atp5md,Sorcs3,Pdcd4,Trub1,Atrnl1,Nanos1,Nudt11,2010204K13Rik,Syp,Pim2,Pcsk1n,Wdr13,Tspan7,Usp11,Araf,Syn1,Elk1,Mcts1,Gria3,Dcaf12l1,Hprt,Slc9a6,Fgf13,Slitrk4,Slitrk2,Ids,Prrg3,Pnma3,Pdzd4,L1cam,Maged1,Gspt2,Arhgef9,Zc3h12b,Ar,Pja1,Dlg3,Nlgn3,Zmym3,Chic1,Ftx,Pgk1,2610002M06Rik,Pcdh19,Armcx1,Armcx3,Armcx2,Armcx5,Gprasp1,Bhlhb9,Arxes1,Bex2,Bex1,Bex3,Tceal3,Zcchc18,Prps1,Tro,Gnl3l,Kantr,Ubqln2,Sms,Cnksr2,Reps2,Gm47283,AC149090.1</t>
        </is>
      </c>
      <c r="M37" t="inlineStr">
        <is>
          <t>[(0, 15), (0, 36), (0, 42), (0, 45), (0, 49), (0, 54), (0, 58), (0, 65), (0, 74), (9, 1), (9, 7), (9, 15), (9, 18), (9, 26), (9, 33), (9, 36), (9, 39), (9, 41), (9, 42), (9, 44), (9, 45), (9, 49), (9, 50), (9, 52), (9, 54), (9, 58), (9, 65), (9, 68), (9, 71), (9, 72), (9, 74), (19, 15), (19, 36), (19, 42), (19, 45), (19, 49), (19, 54), (19, 58), (19, 65), (19, 74), (30, 15), (30, 36), (30, 42), (30, 45), (30, 49), (30, 54), (30, 58), (30, 65), (30, 74), (55, 65), (60, 15), (60, 36), (60, 42), (60, 45), (60, 49), (60, 54), (60, 58), (60, 65), (60, 74)]</t>
        </is>
      </c>
      <c r="N37" t="n">
        <v>3784</v>
      </c>
      <c r="O37" t="n">
        <v>0.75</v>
      </c>
      <c r="P37" t="n">
        <v>0.95</v>
      </c>
      <c r="Q37" t="n">
        <v>3</v>
      </c>
      <c r="R37" t="n">
        <v>10000</v>
      </c>
      <c r="S37" t="inlineStr">
        <is>
          <t>17/12/2022, 22:25:40</t>
        </is>
      </c>
      <c r="T37" s="3">
        <f>hyperlink("https://spiral.technion.ac.il/results/MTAwMDAwMg==/36/GOResultsPROCESS","link")</f>
        <v/>
      </c>
      <c r="U37" t="inlineStr">
        <is>
          <t>['GO:0050804:modulation of chemical synaptic transmission (qval4.81E-25)', 'GO:0099177:regulation of trans-synaptic signaling (qval2.88E-25)', 'GO:0051179:localization (qval4.22E-16)', 'GO:0048167:regulation of synaptic plasticity (qval3.99E-16)', 'GO:0050808:synapse organization (qval1.46E-15)', 'GO:0006810:transport (qval3.79E-14)', 'GO:0051234:establishment of localization (qval4.12E-14)', 'GO:0051049:regulation of transport (qval4.23E-14)', 'GO:0051641:cellular localization (qval1.66E-13)', 'GO:0099536:synaptic signaling (qval1.58E-13)', 'GO:0099537:trans-synaptic signaling (qval2.3E-13)', 'GO:0050807:regulation of synapse organization (qval3.11E-13)', 'GO:0030030:cell projection organization (qval3.07E-13)', 'GO:0098916:anterograde trans-synaptic signaling (qval3.31E-13)', 'GO:0007268:chemical synaptic transmission (qval3.09E-13)', 'GO:0007610:behavior (qval4.69E-13)', 'GO:0065008:regulation of biological quality (qval2.36E-12)', 'GO:0098693:regulation of synaptic vesicle cycle (qval2.99E-12)', 'GO:0042391:regulation of membrane potential (qval7E-12)', 'GO:0010975:regulation of neuron projection development (qval8.25E-12)', 'GO:0031344:regulation of cell projection organization (qval1.56E-11)', 'GO:0120035:regulation of plasma membrane bounded cell projection organization (qval1.62E-11)', 'GO:0051649:establishment of localization in cell (qval2.4E-11)', 'GO:0099003:vesicle-mediated transport in synapse (qval2.56E-11)', 'GO:0048858:cell projection morphogenesis (qval4.15E-11)', 'GO:0099175:regulation of postsynapse organization (qval4.79E-11)', 'GO:0120039:plasma membrane bounded cell projection morphogenesis (qval5.29E-11)', 'GO:0048812:neuron projection morphogenesis (qval7.01E-11)', 'GO:0023052:signaling (qval9.78E-11)', 'GO:0032990:cell part morphogenesis (qval1.01E-10)', 'GO:0032879:regulation of localization (qval1.73E-10)', 'GO:0010769:regulation of cell morphogenesis involved in differentiation (qval1.99E-10)', 'GO:0045664:regulation of neuron differentiation (qval4.66E-10)', 'GO:0051960:regulation of nervous system development (qval5.69E-10)', 'GO:0051128:regulation of cellular component organization (qval5.74E-10)', 'GO:0007399:nervous system development (qval6.73E-10)', 'GO:0022604:regulation of cell morphogenesis (qval8.87E-10)', 'GO:0051668:localization within membrane (qval9.62E-10)', 'GO:0048814:regulation of dendrite morphogenesis (qval1.08E-9)', 'GO:0043269:regulation of ion transport (qval1.19E-9)', 'GO:0050806:positive regulation of synaptic transmission (qval1.27E-9)', 'GO:0034765:regulation of ion transmembrane transport (qval1.38E-9)', 'GO:0007416:synapse assembly (qval1.71E-9)', 'GO:0060341:regulation of cellular localization (qval1.79E-9)', 'GO:0050773:regulation of dendrite development (qval3.89E-9)', 'GO:0023051:regulation of signaling (qval3.85E-9)', 'GO:0007267:cell-cell signaling (qval4.16E-9)', 'GO:0031175:neuron projection development (qval4.37E-9)', 'GO:0060627:regulation of vesicle-mediated transport (qval4.45E-9)', 'GO:0008104:protein localization (qval5.74E-9)', 'GO:0048168:regulation of neuronal synaptic plasticity (qval7.7E-9)', 'GO:0010646:regulation of cell communication (qval8.6E-9)', 'GO:0031346:positive regulation of cell projection organization (qval1.01E-8)', 'GO:0007611:learning or memory (qval1.09E-8)', 'GO:0034762:regulation of transmembrane transport (qval1.32E-8)', 'GO:0046907:intracellular transport (qval1.47E-8)', 'GO:0033036:macromolecule localization (qval1.46E-8)', 'GO:0050890:cognition (qval2.19E-8)', 'GO:0035418:protein localization to synapse (qval2.96E-8)', 'GO:0099601:regulation of neurotransmitter receptor activity (qval3.4E-8)', 'GO:0032412:regulation of ion transmembrane transporter activity (qval4.55E-8)', 'GO:1900449:regulation of glutamate receptor signaling pathway (qval4.86E-8)', 'GO:0061001:regulation of dendritic spine morphogenesis (qval4.78E-8)', 'GO:0051705:multi-organism behavior (qval4.78E-8)', 'GO:0016192:vesicle-mediated transport (qval4.74E-8)', 'GO:0007154:cell communication (qval5.67E-8)', 'GO:1904062:regulation of cation transmembrane transport (qval6.33E-8)', 'GO:0032409:regulation of transporter activity (qval6.3E-8)', 'GO:0010976:positive regulation of neuron projection development (qval9.61E-8)', 'GO:0016043:cellular component organization (qval1.18E-7)', 'GO:0048731:system development (qval1.36E-7)', 'GO:0050767:regulation of neurogenesis (qval1.38E-7)', 'GO:0120036:plasma membrane bounded cell projection organization (qval1.46E-7)', 'GO:0022898:regulation of transmembrane transporter activity (qval1.5E-7)', 'GO:0060284:regulation of cell development (qval1.55E-7)', 'GO:0140238:presynaptic endocytosis (qval1.69E-7)', 'GO:0048488:synaptic vesicle endocytosis (qval1.67E-7)', 'GO:0007612:learning (qval1.67E-7)', 'GO:0051963:regulation of synapse assembly (qval1.86E-7)', 'GO:0035176:social behavior (qval2.04E-7)', 'GO:0051703:intraspecies interaction between organisms (qval2.02E-7)', 'GO:0071840:cellular component organization or biogenesis (qval2.09E-7)', 'GO:0032989:cellular component morphogenesis (qval5.23E-7)', 'GO:0051648:vesicle localization (qval5.85E-7)', 'GO:0072657:protein localization to membrane (qval6.54E-7)', 'GO:0051962:positive regulation of nervous system development (qval7.27E-7)', 'GO:0099643:signal release from synapse (qval7.94E-7)', 'GO:1903421:regulation of synaptic vesicle recycling (qval8.62E-7)', 'GO:0030705:cytoskeleton-dependent intracellular transport (qval1.19E-6)', 'GO:0097479:synaptic vesicle localization (qval1.32E-6)', 'GO:0009987:cellular process (qval1.39E-6)', 'GO:0017158:regulation of calcium ion-dependent exocytosis (qval1.37E-6)', 'GO:2000463:positive regulation of excitatory postsynaptic potential (qval1.42E-6)', 'GO:0007409:axonogenesis (qval2.05E-6)', 'GO:0031503:protein-containing complex localization (qval2.02E-6)', 'GO:0045666:positive regulation of neuron differentiation (qval2.01E-6)', 'GO:0065007:biological regulation (qval2.24E-6)', 'GO:0034613:cellular protein localization (qval2.27E-6)', 'GO:0098815:modulation of excitatory postsynaptic potential (qval2.4E-6)', 'GO:0099072:regulation of postsynaptic membrane neurotransmitter receptor levels (qval2.39E-6)', 'GO:0044057:regulation of system process (qval2.59E-6)', 'GO:0009205:purine ribonucleoside triphosphate metabolic process (qval2.86E-6)', 'GO:0060998:regulation of dendritic spine development (qval3.16E-6)', 'GO:0006996:organelle organization (qval3.42E-6)', 'GO:0009126:purine nucleoside monophosphate metabolic process (qval3.51E-6)', 'GO:0009167:purine ribonucleoside monophosphate metabolic process (qval3.47E-6)', 'GO:0023061:signal release (qval3.44E-6)', 'GO:0070727:cellular macromolecule localization (qval3.44E-6)', 'GO:0009199:ribonucleoside triphosphate metabolic process (qval4.57E-6)', 'GO:0044087:regulation of cellular component biogenesis (qval5.46E-6)', 'GO:0010970:transport along microtubule (qval5.59E-6)', 'GO:0002090:regulation of receptor internalization (qval6.03E-6)', 'GO:0099111:microtubule-based transport (qval6.45E-6)', 'GO:0051640:organelle localization (qval6.65E-6)', 'GO:0032940:secretion by cell (qval7.01E-6)', 'GO:0003008:system process (qval7.13E-6)', 'GO:0009144:purine nucleoside triphosphate metabolic process (qval7.14E-6)', 'GO:0098660:inorganic ion transmembrane transport (qval7.58E-6)', 'GO:0007269:neurotransmitter secretion (qval8.38E-6)', 'GO:0051650:establishment of vesicle localization (qval9.46E-6)', 'GO:0030100:regulation of endocytosis (qval9.55E-6)', 'GO:0050769:positive regulation of neurogenesis (qval9.77E-6)', 'GO:0050794:regulation of cellular process (qval1.01E-5)', 'GO:0051130:positive regulation of cellular component organization (qval1.14E-5)', 'GO:1900242:regulation of synaptic vesicle endocytosis (qval1.33E-5)', 'GO:0010720:positive regulation of cell development (qval1.36E-5)', 'GO:0048259:regulation of receptor-mediated endocytosis (qval1.36E-5)', 'GO:0048172:regulation of short-term neuronal synaptic plasticity (qval1.58E-5)', 'GO:0051656:establishment of organelle localization (qval1.59E-5)', 'GO:0009161:ribonucleoside monophosphate metabolic process (qval1.97E-5)', 'GO:1902803:regulation of synaptic vesicle transport (qval2.35E-5)', 'GO:0050877:nervous system process (qval2.41E-5)', 'GO:0046903:secretion (qval2.77E-5)', 'GO:0050789:regulation of biological process (qval3.08E-5)', 'GO:2001257:regulation of cation channel activity (qval3.76E-5)', 'GO:0098662:inorganic cation transmembrane transport (qval3.79E-5)', 'GO:1990778:protein localization to cell periphery (qval4.11E-5)', 'GO:0051965:positive regulation of synapse assembly (qval4.16E-5)', 'GO:0009123:nucleoside monophosphate metabolic process (qval4.45E-5)', 'GO:0060078:regulation of postsynaptic membrane potential (qval4.49E-5)', 'GO:0007626:locomotory behavior (qval4.51E-5)', 'GO:0010959:regulation of metal ion transport (qval5.07E-5)', 'GO:0032271:regulation of protein polymerization (qval5.6E-5)', 'GO:0030534:adult behavior (qval5.65E-5)', 'GO:0009141:nucleoside triphosphate metabolic process (qval5.96E-5)', 'GO:0009206:purine ribonucleoside triphosphate biosynthetic process (qval6.2E-5)', 'GO:0099174:regulation of presynapse organization (qval6.4E-5)', 'GO:0009145:purine nucleoside triphosphate biosynthetic process (qval7.63E-5)', 'GO:0017157:regulation of exocytosis (qval8.13E-5)', 'GO:0099560:synaptic membrane adhesion (qval8.27E-5)', 'GO:0015833:peptide transport (qval1.01E-4)']</t>
        </is>
      </c>
      <c r="V37" s="3">
        <f>hyperlink("https://spiral.technion.ac.il/results/MTAwMDAwMg==/36/GOResultsFUNCTION","link")</f>
        <v/>
      </c>
      <c r="W37" t="inlineStr">
        <is>
          <t>['GO:0005515:protein binding (qval3.39E-10)', 'GO:0019904:protein domain specific binding (qval1.43E-7)', 'GO:0030165:PDZ domain binding (qval1.5E-7)', 'GO:0035254:glutamate receptor binding (qval2.98E-7)', 'GO:0008092:cytoskeletal protein binding (qval3.24E-7)', 'GO:0019901:protein kinase binding (qval4.54E-6)', 'GO:0017075:syntaxin-1 binding (qval4.3E-6)', 'GO:0019899:enzyme binding (qval5.23E-6)', 'GO:0019900:kinase binding (qval4.91E-6)', 'GO:0005488:binding (qval2.05E-5)', 'GO:0022890:inorganic cation transmembrane transporter activity (qval2.08E-5)', 'GO:0015318:inorganic molecular entity transmembrane transporter activity (qval3.02E-5)', 'GO:0000149:SNARE binding (qval3.28E-5)', 'GO:0046961:proton-transporting ATPase activity, rotational mechanism (qval3.51E-5)', 'GO:0032553:ribonucleotide binding (qval3.77E-5)', 'GO:0044769:ATPase activity, coupled to transmembrane movement of ions, rotational mechanism (qval3.62E-5)', 'GO:0016247:channel regulator activity (qval3.85E-5)', 'GO:0032555:purine ribonucleotide binding (qval4.55E-5)', 'GO:0017076:purine nucleotide binding (qval4.46E-5)', 'GO:0008324:cation transmembrane transporter activity (qval4.28E-5)', 'GO:0022853:active ion transmembrane transporter activity (qval6.76E-5)', 'GO:0042625:ATPase coupled ion transmembrane transporter activity (qval6.45E-5)', 'GO:0019829:cation-transporting ATPase activity (qval6.17E-5)', 'GO:0015077:monovalent inorganic cation transmembrane transporter activity (qval6.27E-5)', 'GO:0015075:ion transmembrane transporter activity (qval7.55E-5)', 'GO:0035639:purine ribonucleoside triphosphate binding (qval7.47E-5)', 'GO:0035255:ionotropic glutamate receptor binding (qval1.46E-4)', 'GO:0005516:calmodulin binding (qval1.43E-4)']</t>
        </is>
      </c>
      <c r="X37" s="3">
        <f>hyperlink("https://spiral.technion.ac.il/results/MTAwMDAwMg==/36/GOResultsCOMPONENT","link")</f>
        <v/>
      </c>
      <c r="Y37" t="inlineStr">
        <is>
          <t>['GO:0097458:neuron part (qval1.59E-65)', 'GO:0044456:synapse part (qval8.42E-65)', 'GO:0045202:synapse (qval3.59E-53)', 'GO:0098978:glutamatergic synapse (qval5.65E-46)', 'GO:0043005:neuron projection (qval1.14E-35)', 'GO:0120038:plasma membrane bounded cell projection part (qval5.85E-34)', 'GO:0044463:cell projection part (qval5.01E-34)', 'GO:0042995:cell projection (qval1.39E-30)', 'GO:0120025:plasma membrane bounded cell projection (qval1.4E-28)', 'GO:0099572:postsynaptic specialization (qval7.57E-24)', 'GO:0014069:postsynaptic density (qval4.21E-23)', 'GO:0097060:synaptic membrane (qval4.84E-23)', 'GO:0033267:axon part (qval7.79E-23)', 'GO:0030425:dendrite (qval2.3E-22)', 'GO:0044297:cell body (qval3.28E-22)', 'GO:0098793:presynapse (qval5.1E-22)', 'GO:0016020:membrane (qval8.74E-22)', 'GO:0043025:neuronal cell body (qval5.2E-21)', 'GO:0099240:intrinsic component of synaptic membrane (qval1.12E-18)', 'GO:0099699:integral component of synaptic membrane (qval1.42E-18)', 'GO:0030054:cell junction (qval4.78E-18)', 'GO:0098936:intrinsic component of postsynaptic membrane (qval5.6E-18)', 'GO:0099055:integral component of postsynaptic membrane (qval1.44E-17)', 'GO:0098796:membrane protein complex (qval7.3E-16)', 'GO:0034703:cation channel complex (qval1.81E-15)', 'GO:0044444:cytoplasmic part (qval6.05E-15)', 'GO:0099060:integral component of postsynaptic specialization membrane (qval1.23E-14)', 'GO:0098948:intrinsic component of postsynaptic specialization membrane (qval1.36E-14)', 'GO:0098590:plasma membrane region (qval4.59E-14)', 'GO:1902495:transmembrane transporter complex (qval7.06E-14)', 'GO:0034702:ion channel complex (qval1.05E-13)', 'GO:0098794:postsynapse (qval2.06E-13)', 'GO:0044425:membrane part (qval4.04E-13)', 'GO:0043209:myelin sheath (qval4.37E-13)', 'GO:1990351:transporter complex (qval5.4E-13)', 'GO:0099061:integral component of postsynaptic density membrane (qval9.44E-13)', 'GO:0099146:intrinsic component of postsynaptic density membrane (qval1.29E-12)', 'GO:0005886:plasma membrane (qval3.38E-12)', 'GO:0060076:excitatory synapse (qval3.96E-12)', 'GO:0098685:Schaffer collateral - CA1 synapse (qval5.26E-12)', 'GO:0030424:axon (qval7.04E-12)', 'GO:0045211:postsynaptic membrane (qval1.12E-11)', 'GO:0030426:growth cone (qval3.02E-11)', 'GO:0070382:exocytic vesicle (qval4.82E-11)', 'GO:0043198:dendritic shaft (qval5.55E-11)', 'GO:0044309:neuron spine (qval6.65E-11)', 'GO:0031982:vesicle (qval6.76E-11)', 'GO:0031410:cytoplasmic vesicle (qval7.24E-11)', 'GO:0030427:site of polarized growth (qval8.37E-11)', 'GO:0008021:synaptic vesicle (qval8.55E-11)', 'GO:0097708:intracellular vesicle (qval9.49E-11)', 'GO:0044464:cell part (qval1.03E-10)', 'GO:0030133:transport vesicle (qval2.59E-10)', 'GO:0044459:plasma membrane part (qval2.78E-10)', 'GO:0030658:transport vesicle membrane (qval7.83E-10)', 'GO:0044306:neuron projection terminus (qval4.28E-9)', 'GO:0099501:exocytic vesicle membrane (qval4.51E-9)', 'GO:0030672:synaptic vesicle membrane (qval4.44E-9)', 'GO:0043197:dendritic spine (qval4.55E-9)', 'GO:0043226:organelle (qval5.05E-9)', 'GO:0044424:intracellular part (qval5.21E-9)', 'GO:0098982:GABA-ergic synapse (qval7.16E-9)', 'GO:0098797:plasma membrane protein complex (qval9.17E-9)', 'GO:0031090:organelle membrane (qval2.05E-8)', 'GO:0098878:neurotransmitter receptor complex (qval2.57E-8)', 'GO:0008328:ionotropic glutamate receptor complex (qval3.13E-8)', 'GO:0098984:neuron to neuron synapse (qval3.71E-8)', 'GO:0044422:organelle part (qval6.35E-8)', 'GO:0099503:secretory vesicle (qval6.39E-8)', 'GO:0043204:perikaryon (qval9.79E-8)', 'GO:0044433:cytoplasmic vesicle part (qval9.92E-8)', 'GO:0043195:terminal bouton (qval1.1E-7)', 'GO:0042734:presynaptic membrane (qval2.06E-7)', 'GO:0120111:neuron projection cytoplasm (qval2.15E-7)', 'GO:0032838:plasma membrane bounded cell projection cytoplasm (qval2.21E-7)', 'GO:0005737:cytoplasm (qval2.31E-7)', 'GO:0098889:intrinsic component of presynaptic membrane (qval6.38E-7)', 'GO:0099056:integral component of presynaptic membrane (qval1.1E-6)', 'GO:0031966:mitochondrial membrane (qval2.23E-6)', 'GO:0044429:mitochondrial part (qval2.59E-6)', 'GO:0098563:intrinsic component of synaptic vesicle membrane (qval5.07E-6)', 'GO:0030659:cytoplasmic vesicle membrane (qval6.86E-6)', 'GO:0031300:intrinsic component of organelle membrane (qval8.56E-6)', 'GO:0032839:dendrite cytoplasm (qval1.18E-5)', 'GO:0043679:axon terminus (qval1.39E-5)']</t>
        </is>
      </c>
    </row>
    <row r="38">
      <c r="A38" s="1" t="n">
        <v>37</v>
      </c>
      <c r="B38" t="n">
        <v>20948</v>
      </c>
      <c r="C38" t="n">
        <v>3212</v>
      </c>
      <c r="D38" t="n">
        <v>76</v>
      </c>
      <c r="E38" t="n">
        <v>1110</v>
      </c>
      <c r="F38" t="n">
        <v>781</v>
      </c>
      <c r="G38" t="n">
        <v>24</v>
      </c>
      <c r="H38" t="n">
        <v>5700</v>
      </c>
      <c r="I38" t="n">
        <v>75</v>
      </c>
      <c r="J38" s="2" t="n">
        <v>-3260.902508630676</v>
      </c>
      <c r="K38" t="n">
        <v>0.5513619500836088</v>
      </c>
      <c r="L38" t="inlineStr">
        <is>
          <t>Npbwr1,Vxn,Mcmdc2,Kcnb2,Stau2,Kcnq5,1110002O04Rik,Actr1b,2010300C02Rik,Creg2,D930019O06Rik,Gm28175,Pantr1,Fhl2,Slc39a10,Gls,Satb2,9130024F11Rik,Aox4,Fam126b,Abi2,Map2,Unc80,Lancl1,Wnt10a,Cdk5r2,Slc23a3,Tuba4a,Ptprn,Speg,Tmem198,Inha,Slc4a3,Epha4,Nyap2,Ngef,Erfe,Gm29100,Dusp28,Ppp1r7,Stk25,Panct2,Dpp10,R3hdm1,Mfsd4a,Etnk2,Atp2b4,Igfn1,B3galt2,Glrx2,Rgs2,Lamc2,Cacna1e,Ier5,Sec16b,Brinp2,Astn1,Rabgap1l,Ankrd45,Kifap3,Atp1b1,Rgs4,Gm20045,Igsf8,Kcnj9,Rgs7,Stum,A430110L20Rik,Cnih3,Susd4,Mark1,Dtl,Kcnh1,Camk1g,Plxna2,A330023F24Rik,Gm13391,Celf2,Gm10115,C1ql3,Spag6,Etl4,Cacna1b,Grin1,Fam163b,Olfm1,Sptan1,Ier5l,Fam78a,Prrc2b,Dnm1,1110008P14Rik,St6galnac6,Stxbp1,Garnl3,Ndufa8,Lhx6,Strbp,Lhx2,Scai,Kif5c,Cacnb4,Rprm,Kcnj3,Tbr1,Slc4a10,Kcnh7,Scn2a,Csrnp3,Klhl23,Chn1,Atf2,Pde1a,Nckap1,Ptprj,C1qtnf4,Madd,Dgkz,Chst1,Syt13,Accsl,Lrrc4c,Trim44,Pamr1,Slc1a2,D430041D05Rik,Bdnf,Ano3,Lpcat4,Scg5,Rasgrp1,Pak6,Rtf1,Itpka,Ltk,Sptbn5,Sirpa,Pdyn,Lzts3,Gfra4,Gm14285,Chgb,Plcb1,Lamp5,Snap25,Tasp1,Flrt3,Pcsk2,Ovol2,Napb,Snph,Necab3,Map1lc3a,Ggt7,2900097C17Rik,Dlgap4,Sla2,Ndrg3,Vstm2l,Snhg11,9430021M05Rik,Gdap1l1,Pkig,Ywhab,Slc12a5,Kcnb1,Kcnq2,Eef1a2,Dnajc5,Oprl1,Pkia,Ralyl,Nlgn1,Rpl22l1,Gm11549,Pcdh10,Noct,Dclk1,Nbea,Pfn2,4921539H07Rik,Gm37696,Il12a,1110032F04Rik,B3galnt1,Serpini1,Rxfp1,Gria2,A830029E22Rik,Gucy1b1,Map9,Fbxw7,Gm45790,Mef2d,Rusc1,Efna3,Adar,Tchh,Celf3,Mllt11,Ensa,Ankrd34a,Ankrd35,Man1a2,Inka2,Atxn7l2,Psrc1,Celsr2,5330417C22Rik,Wdr47,Gpr88,Plppr4,Fnbp1l,Gm35065,Prss12,Ap1ar,Npnt,Bank1,Ppp3ca,H2afz,1110002E22Rik,Lmo4,Hs2st1,Ssx2ip,Adgrl2,Usp33,Zranb2,Ptger3,B230334C09Rik,Lrrc7,Fam92a,Necab1,Fut9,Bach2it1,Galt,Ccl27a,Phf24,Dnajb5,Tesk1,Gba2,Fam221b,Gabbr2,Frrs1l,Ugcg,Trim32,Brinp1,Lurap1l,Zdhhc21,9530080O11Rik,Dnajc6,Sgip1,Insl5,Dab1,Prkaa2,Ssbp3,Rnf11,Cyp4b1,Mast2,B4galt2,Hpcal4,Grik3,Dlgap3,Hpca,Adgrb2,Gm10570,Fabp3,Gm12992,Oprd1,Atpif1,Myom3,Eif4g3,Sh2d5,Kif17,Camk2n1,Htr6,Crocc,Efhd2,Masp2,Clstn1,Plekhg5,Tnfrsf25,Chd5,Ajap1,Acap3,Adam22,Pclo,Cacna2d1,Magi2,Phtf2,Srpk2,Agap3,Rheb,Actr3b,Dnajb6,Mapre3,Slc30a3,Plb1,Ywhah,Gm1673,Zfyve28,Crmp1,Ldb2,Nwd2,Ociad1,Ociad2,Cwh43,Epha5,Cdkl2,Sept11,Prdm8,Cds1,Mapk10,Ephx4,Btbd8,1700028K03Rik,Gm42517,Gm10419,Plcxd1,Gm43137,Galnt9,Miat,Sez6l,Gm27004,Gm42864,Crybb3,Svop,1500011B03Rik,Cabp1,Dynll1,Suds3,Rasal1,Hectd4,Cux2,Arpc3,Rhof,Pitpnm2,Rimbp2,Mmp17,Galnt17,Castor2,Cldn3,Stx1a,Ywhag,Vgf,Ap1s1,Actl6b,Prkar1b,Sun1,Ttyh3,Ocm,Lmtk2,Bri3,Nptx2,Gm15721,Gm15411,Gm5,Zar1l,Ppp1r9a,Umad1,Glcci1,Capza2,Wnt2,Wasl,Gm6117,Mtpn,Gm10334,Trbc2,Ephb6,Tcaf1,Osbpl3,Snx10,Neurod6,Ppm1k,Lancl2,Vopp1,Herc3,Snca,St3gal5,Tmsb10,Emx1,Fbxo41,Egr4,Add2,Gm44214,Aak1,H1fx,Podxl2,Plxna1,Chchd6,Gm765,Gpr27,Fancd2,Brk1,Atp2b2,Syn2,Plxnd1,Rasgef1a,Tmem121b,Atp6v1e1,Slc2a3,Clstn3,C1rl,Grcc10,Tpi1,Gpr162,Ptms,Cops7a,Pianp,9330179D12Rik,A2ml1,Gabarapl1,Grin2b,Gm26653,Dennd5b,Syt5,Brsk1,Shisa7,Nat14,Epn1,Slc8a2,Strn4,Calm3,Pnmal2,Pnmal1,Ppp1r37,Zfp575,Grik5,Gsk3a,Numbl,Sptbn4,Pld3,Ttc9b,Map3k10,Eid2,Lrfn1,Capn12,Gm44700,Dpf1,Arhgap33,Dmkn,Fxyd7,Scn1b,Gramd1a,Gpi1,Lrp3,Tshz3,A230077H06Rik,Shank1,Cpt1c,Slc17a7,Dkkl1,Lin7b,Ntn5,Car11,Sult2b1,Lmtk3,Kcnj11,Ldha,Ptpn5,Gabrb3,Snrpn,A230006K03Rik,B230209E15Rik,Apba2,4833412C05Rik,Sv2b,5430400D12Rik,Ramac,Grm5,Dlg2,Kcne3,Pgm2l1,Ppme1,Rab6a,Arhgef17,Pde2a,Cckbr,Tub,Dkk3,Mical2,Btbd10,Syt17,Prkcb,Cacng3,Gm26974,Coro1a,Ypel3,Aldoa,Doc2a,Cdipt,Gpr26,Fank1,Stk32c,6430531B16Rik,Caly,Sprn,B4galnt4,Hras,Drd4,Slc25a22,Dusp8,Tnfrsf23,Ctxn1,Dlgap2,Ap3m2,Tacc1,Unc5d,Gm19410,Tusc3,Cldn22,Gpm6a,Psd3,Atp6v1b2,Lzts1,Pbx4,Ncan,Crtc1,Tmem59l,Fkbp8,Ssbp4,Rab3a,Pik3r2,Mast3,Abhd8,Unc13a,Fcho1,Tmem38a,Large1,Adgrl1,Gnao1,Ogfod1,Cx3cl1,Ndrg4,Cmtm4,Atp6v0d1,Ripor1,Clec18a,Znrf1,Cdyl2,Fbxo31,Jph3,Cdk10,Spata2l,2810455O05Rik,Ccsap,Acta1,Tsnax,Pcnx2,Gucy1a2,Gpr83,Fbxl12os,Olfm2,Icam5,Zglp1,Pde4a,Plppr2,Zfp599,Gm48393,Opcml,Ntm,Arhgap32,Pknox2,Robo3,Nrgn,Scn3b,Thy1,C2cd2l,Arhgap20,AI593442,Elmod1,Dmxl2,Idh3a,Lingo1,Scamp5,Islr2,Stoml1,Nptn,Parp6,Gramd2,Glce,Map2k1,Herc1,C2cd4b,Fam81a,Arpp19,Myo5a,Gnb5,Mlip,Snap91,Rasgrf1,Clstn2,Mras,Rab6b,Cpne4,Col6a4,Grm2,Dock3,Camkv,Bsn,4833445I07Rik,Shisa5,Tma7,Cspg5,Arpp21,Gm36251,Fbxl2,Gm47950,Gpd1l,Myrip,Cck,Vipr1,Gm47140,Tmem158,Syne1,Vip,Rgs17,Ipcef1,Lrp11,Stxbp5,Hivep2,Arfgef3,Tspyl1,Wasf1,Sobp,Serinc1,Sh3rf3,Fam241b,Hk1,Zfp365,Zwint,Gnaz,Shc2,Gm47163,Rnf126,Prss57,Palm,R3hdm4,Cbarp,Jsrp1,Atcay,Matk,Pip5k1c,Dohh,Celf5,Gna11,Glt8d2,Nfyb,Cfap54,Cdk17,Atp2b1,Gm29674,Syt1,Nav3,Nap1l1,Trhde,Kcnmb4,Dyrk2,Tbc1d30,Tafa2,Agap2,B4galnt1,Arhgef25,Dtx3,R3hdm2,Vmn2r84,Osbp2,Mtfp1,Rasl10a,Camk2b,Npc1l1,Zmiz2,Purb,Adcy1,Cobl,Vstm2a,Ppp3r1,A830031A19Rik,Bcl11a,Nsg2,Fbll1,Tenm2,Mat2b,Gabrg2,Gabra1,Cyfip2,Gm39822,Ube2b,A430108G06Rik,Olfr316,Obscn,Arf1,Snap47,4933439C10Rik,Myh2,Myh1,Myh4,Myh8,Myh13,Glp2r,Vamp2,Rnf227,Chd3,Nlgn2,Dlg4,Camta2,6330403K07Rik,Pitpnm3,Camkk1,Rap1gap2,Abr,Git1,Sez6,Nlk,Cdk5r1,Dusp14,Usp32,Trim37,Ppm1e,Tspoap1,Dgke,Mmd,Car10,Nme1,Ppp1r9b,Nxph3,Zfp652os,Epop,Pip4k2b,Cacnb1,Neurod2,Thra,Rapgefl1,Krt12,A830036E02Rik,Kcnh4,Atp6v0a1,Becn1,Atxn7l3,Rundc3a,Fam171a2,Ccdc103,Fmnl1,Rprml,Nsf,Myl4,Tanc2,Cyb561,Sstr2,Sdk2,Jpt1,Sumo2,Sec14l1,Rbfox3,Nptx1,Baiap2,Rab40b,Dtnb,Fkbp1b,Vsnl1,Fam49a,Kcnf1,Grhl1,Eipr1,Myt1l,Alkal2,Tspan13,Dock4,Nrcam,Foxg1,Akap6,Ralgapa1,Lrfn5,Atl1,Trim9,Rtn1,Syt16,Dbpht2,Akap5,Rab15,Atp6v1d,1300014J16Rik,Ccdc177,Gm3693,Gm49654,Sipa1l1,Acot5,Jdp2,Zdhhc22,Calm1,Ttc7b,Gm16339,D430019H16Rik,Cyp46a1,Evl,Begain,Meg3,Rian,Ppp2r5c,Gm35558,Klc1,Tmem179,Cep170b,Ighg2c,Tmem196,Akr1c18,Zmynd11,Chrm3,Ryr2,Hecw1,Amph,Ripor2,Nrsn1,Gm11361,Nrn1,Gm4035,Gcnt2,A730081D07Rik,Smim13,Phactr1,Gfod1,Gm32939,Atxn1,Cap2,Wnk2,Cplx2,Gprin1,Sncb,Unc5a,Rgs14,Grk6,Prr7,Dbn1,Pdlim7,Klhl3,Kif27,Gm34354,Habp4,Adcy2,Ube2ql1,Ice1,Mef2c,Atp6ap1l,Ssbp2,Rasgrf2,Homer1,Pde8b,Iqgap2,Enc1,Sgtb,Rab3c,Plk2,Gm33045,Fezf2,Synpr,Thrb,Ppp3cb,1810062O18Rik,Kcnma1,Erc2,Cacna1d,Nisch,Gm35823,Slc35f4,Slc7a8,Slc22a17,Jph4,Tssk4,Fam124a,Msra,Mir124a-1hg,Ptk2b,Pnma2,Rhobtb2,Egr3,Phyhip,Dmtn,Gfra2,Serp2,Akap11,Dgkh,Mzt1,Mycbp2,Slitrk1,Sub1,Zfr,Cdh12,Gm2824,Basp1,Gm48957,Ctnnd2,Ankrd33b,Ywhaz,Ncald,Atp6v1c1,Baalc,Kcnv1,Mal2,Asap1,Lrrc6,Khdrbs3,Adgrb1,Ly6h,Kifc2,Rbfox2,Cacng2,Sstr3,Elfn2,Pdxp,Kcnj4,Josd1,Nptxr,Cbx6,Syngr1,Cacna1i,Sgsm3,Mchr1,Rangap1,Tef,Mei1,Sept3,Scube1,Mpped1,Efcab6,Sult4a1,Mapk11,Mapk8ip2,Shank3,Slc2a13,Lrrk2,Nell2,Cacnb3,Arf3,Ddn,Kcnh3,Pou6f1,Slc4a8,Scn8a,Acvr1b,Grasp,Nr4a1,Spryd3,Ubald1,Grin2a,Snn,Mrtfb,Bmerb1,Spag6l,Mapk1,Ypel1,Tmem191c,Pi4ka,Slc7a4,Rtn4r,4933432I09Rik,Zdhhc8,Ap2m1,Fam131a,Polr2h,Chrd,Ephb3,Eif4a2,Fgf12,Tmem44,Cep19,Kalrn,Gm15564,Gsk3b,Gap43,Zdhhc23,Atp6v1a,Sidt1,Tagln3,Plcxd2,Cadm2,Robo2,Synj1,Ttc3,Tiam2,Pde10a,Dact2,Atp6v0c,Abca17,Rnps1,Rab26,Syngr3,Fbxl16,Rhbdl1,Arhgdig,Neurl1b,Pacsin1,Cpne5,Gm50335,Slc44a4,Atp6v1g2,Gabbr1,Runx2os1,Tcte1,Lrrc73,Dlk2,Klhdc3,Dazl,Plcl2,Gm31143,Satb1,St6gal2,Sema6b,Ptprs,Slc25a23,Efna5,Pja2,Rab12,Dlgap1,Myl12b,Cdkl4,Tmem178,Prkce,Calm2,Nrxn1,Gm46633,Usp14,Kctd1,Nol4,Fhod3,Celf4,Gm33228,Syt4,Egr1,Matr3,Pcdhb13,Pcdh1,Rnf14,Ndfip1,Arhgap26,C030017B01Rik,Ppp2r2b,Ap3s1,Chsy3,Synpo,Camk2a,St8sia3,Nedd4l,Oacyl,Spire1,Rnf165,Dok6,Sptbn2,Npas4,Cnih2,Cst6,Ccdc85b,Cox8a,Mark2,Rtn3,9830166K06Rik,Chrm1,Gng3,Syt7,Cd6,Tmem132a,Gda,Klf9,Slc1a1,Pten,Pgam1,Golga7b,Got1,Sfxn3,Kcnip2,Psd,Atp5md,Gucy2g,Acsl5,Adrb1,Atrnl1,Emx2,Usp27x,2010204K13Rik,Syp,Pcsk1n,Wdr13,Tspan7,Atp6ap2,Efhc2,Syn1,Gria3,Slc25a14,Hprt,Fgf13,Slitrk4,Mamld1,Prrg3,L1cam,Arhgef9,Dlg3,Tceal6,Bex2,Tceal5,Tceal7,Bex3,Tceal3,Zcchc18,Fam120c,Iqsec2,Ubqln2,Cnksr2,Cdkl5,Reps2,Asb11,Frmpd4,AC149090.1</t>
        </is>
      </c>
      <c r="M38" t="inlineStr">
        <is>
          <t>[(0, 41), (0, 42), (0, 54), (0, 58), (5, 41), (5, 42), (5, 54), (5, 58), (8, 41), (8, 42), (8, 54), (8, 58), (9, 41), (9, 42), (9, 54), (9, 58), (10, 42), (10, 54), (10, 58), (17, 41), (17, 42), (17, 54), (17, 58), (19, 41), (19, 42), (19, 54), (19, 58), (25, 42), (25, 54), (25, 58), (28, 41), (28, 42), (28, 54), (28, 58), (30, 41), (30, 42), (30, 54), (30, 58), (31, 42), (31, 54), (31, 58), (35, 41), (35, 42), (35, 54), (35, 58), (47, 41), (47, 42), (47, 54), (47, 58), (48, 42), (48, 54), (48, 58), (53, 41), (53, 42), (53, 54), (53, 58), (55, 41), (55, 42), (55, 54), (55, 58), (57, 42), (57, 54), (57, 58), (60, 41), (60, 42), (60, 54), (60, 58), (63, 41), (63, 42), (63, 54), (63, 58), (75, 41), (75, 42), (75, 54), (75, 58)]</t>
        </is>
      </c>
      <c r="N38" t="n">
        <v>4998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17/12/2022, 22:26:18</t>
        </is>
      </c>
      <c r="T38" s="3">
        <f>hyperlink("https://spiral.technion.ac.il/results/MTAwMDAwMg==/37/GOResultsPROCESS","link")</f>
        <v/>
      </c>
      <c r="U38" t="inlineStr">
        <is>
          <t>['GO:0050804:modulation of chemical synaptic transmission (qval2.9E-45)', 'GO:0099177:regulation of trans-synaptic signaling (qval1.84E-45)', 'GO:0048167:regulation of synaptic plasticity (qval1.77E-28)', 'GO:0051049:regulation of transport (qval4.52E-23)', 'GO:0043269:regulation of ion transport (qval2.05E-21)', 'GO:0010975:regulation of neuron projection development (qval5.06E-21)', 'GO:0120035:regulation of plasma membrane bounded cell projection organization (qval8.25E-21)', 'GO:0031344:regulation of cell projection organization (qval2.07E-20)', 'GO:0050806:positive regulation of synaptic transmission (qval2.35E-20)', 'GO:0034765:regulation of ion transmembrane transport (qval3.03E-20)', 'GO:0042391:regulation of membrane potential (qval1.68E-19)', 'GO:0065008:regulation of biological quality (qval3.8E-19)', 'GO:0050808:synapse organization (qval4.1E-19)', 'GO:0051960:regulation of nervous system development (qval1.02E-18)', 'GO:0098693:regulation of synaptic vesicle cycle (qval9.64E-19)', 'GO:0045664:regulation of neuron differentiation (qval1.76E-18)', 'GO:0099536:synaptic signaling (qval2.47E-18)', 'GO:0099537:trans-synaptic signaling (qval4.18E-18)', 'GO:0023052:signaling (qval1.86E-17)', 'GO:0032879:regulation of localization (qval1.82E-17)', 'GO:0007610:behavior (qval1.97E-17)', 'GO:0034762:regulation of transmembrane transport (qval2.97E-17)', 'GO:0050767:regulation of neurogenesis (qval3.23E-17)', 'GO:0098916:anterograde trans-synaptic signaling (qval3.98E-17)', 'GO:0007268:chemical synaptic transmission (qval3.82E-17)', 'GO:0060284:regulation of cell development (qval7.75E-17)', 'GO:0010769:regulation of cell morphogenesis involved in differentiation (qval1.79E-16)', 'GO:0032409:regulation of transporter activity (qval3.54E-16)', 'GO:0050807:regulation of synapse organization (qval4.15E-16)', 'GO:0032412:regulation of ion transmembrane transporter activity (qval7.38E-16)', 'GO:0022898:regulation of transmembrane transporter activity (qval1.06E-15)', 'GO:0035418:protein localization to synapse (qval1.33E-15)', 'GO:0050773:regulation of dendrite development (qval1.76E-15)', 'GO:1904062:regulation of cation transmembrane transport (qval2.05E-15)', 'GO:0022604:regulation of cell morphogenesis (qval6.05E-15)', 'GO:0050890:cognition (qval6.31E-15)', 'GO:0007611:learning or memory (qval9.47E-15)', 'GO:0017158:regulation of calcium ion-dependent exocytosis (qval1.4E-14)', 'GO:0023051:regulation of signaling (qval2.03E-14)', 'GO:0007399:nervous system development (qval2.73E-14)', 'GO:0007267:cell-cell signaling (qval3.09E-14)', 'GO:0050789:regulation of biological process (qval4.7E-14)', 'GO:0010646:regulation of cell communication (qval6.6E-14)', 'GO:0060341:regulation of cellular localization (qval1.54E-13)', 'GO:0050794:regulation of cellular process (qval1.9E-13)', 'GO:0065007:biological regulation (qval1.95E-13)', 'GO:0099601:regulation of neurotransmitter receptor activity (qval2.38E-13)', 'GO:0048168:regulation of neuronal synaptic plasticity (qval3.66E-13)', 'GO:0051128:regulation of cellular component organization (qval6.09E-13)', 'GO:0099072:regulation of postsynaptic membrane neurotransmitter receptor levels (qval6.3E-13)', 'GO:2001257:regulation of cation channel activity (qval7.39E-13)', 'GO:0045666:positive regulation of neuron differentiation (qval9.64E-13)', 'GO:0051668:localization within membrane (qval1.21E-12)', 'GO:0048858:cell projection morphogenesis (qval1.75E-12)', 'GO:0048814:regulation of dendrite morphogenesis (qval1.78E-12)', 'GO:0010976:positive regulation of neuron projection development (qval1.75E-12)', 'GO:0051179:localization (qval1.96E-12)', 'GO:0060627:regulation of vesicle-mediated transport (qval2.33E-12)', 'GO:0051962:positive regulation of nervous system development (qval3.4E-12)', 'GO:0099003:vesicle-mediated transport in synapse (qval3.98E-12)', 'GO:0003008:system process (qval4.15E-12)', 'GO:0007612:learning (qval5.34E-12)', 'GO:0099175:regulation of postsynapse organization (qval6.32E-12)', 'GO:0017157:regulation of exocytosis (qval8.04E-12)', 'GO:0044057:regulation of system process (qval8.45E-12)', 'GO:0050769:positive regulation of neurogenesis (qval8.47E-12)', 'GO:0120039:plasma membrane bounded cell projection morphogenesis (qval8.8E-12)', 'GO:0048812:neuron projection morphogenesis (qval1.35E-11)', 'GO:0031346:positive regulation of cell projection organization (qval1.47E-11)', 'GO:0050877:nervous system process (qval1.66E-11)', 'GO:0060998:regulation of dendritic spine development (qval2.19E-11)', 'GO:0097120:receptor localization to synapse (qval2.59E-11)', 'GO:0010720:positive regulation of cell development (qval3.03E-11)', 'GO:0060078:regulation of postsynaptic membrane potential (qval3.15E-11)', 'GO:0007416:synapse assembly (qval3.63E-11)', 'GO:0098815:modulation of excitatory postsynaptic potential (qval3.68E-11)', 'GO:0032990:cell part morphogenesis (qval3.87E-11)', 'GO:0007154:cell communication (qval4.54E-11)', 'GO:1902803:regulation of synaptic vesicle transport (qval6.84E-11)', 'GO:1903305:regulation of regulated secretory pathway (qval8.09E-11)', 'GO:2000463:positive regulation of excitatory postsynaptic potential (qval8.97E-11)', 'GO:1903530:regulation of secretion by cell (qval9.37E-11)', 'GO:0031644:regulation of neurological system process (qval1.16E-10)', 'GO:0007626:locomotory behavior (qval1.53E-10)', 'GO:0046928:regulation of neurotransmitter secretion (qval2.47E-10)', 'GO:0010959:regulation of metal ion transport (qval2.64E-10)', 'GO:0007613:memory (qval4.29E-10)', 'GO:0065009:regulation of molecular function (qval4.97E-10)', 'GO:0031503:protein-containing complex localization (qval4.94E-10)', 'GO:0099643:signal release from synapse (qval7.97E-10)', 'GO:2000300:regulation of synaptic vesicle exocytosis (qval8.25E-10)', 'GO:0046903:secretion (qval8.97E-10)', 'GO:0030030:cell projection organization (qval9.98E-10)', 'GO:0060291:long-term synaptic potentiation (qval1.04E-9)', 'GO:0097479:synaptic vesicle localization (qval1.48E-9)', 'GO:0061001:regulation of dendritic spine morphogenesis (qval2E-9)', 'GO:0051234:establishment of localization (qval2.94E-9)', 'GO:0072657:protein localization to membrane (qval3.17E-9)', 'GO:0051046:regulation of secretion (qval3.82E-9)', 'GO:0032940:secretion by cell (qval4.88E-9)', 'GO:0099633:protein localization to postsynaptic specialization membrane (qval5.36E-9)', 'GO:0099645:neurotransmitter receptor localization to postsynaptic specialization membrane (qval5.31E-9)', 'GO:0010469:regulation of signaling receptor activity (qval5.57E-9)', 'GO:1990778:protein localization to cell periphery (qval6.27E-9)', 'GO:1903539:protein localization to postsynaptic membrane (qval6.93E-9)', 'GO:0001505:regulation of neurotransmitter levels (qval7.36E-9)', 'GO:0051966:regulation of synaptic transmission, glutamatergic (qval8.54E-9)', 'GO:0006810:transport (qval1.02E-8)', 'GO:1900449:regulation of glutamate receptor signaling pathway (qval1.63E-8)', 'GO:0050770:regulation of axonogenesis (qval1.7E-8)', 'GO:0051588:regulation of neurotransmitter transport (qval1.79E-8)', 'GO:0060079:excitatory postsynaptic potential (qval2.01E-8)', 'GO:0045595:regulation of cell differentiation (qval2.32E-8)', 'GO:0051130:positive regulation of cellular component organization (qval2.78E-8)', 'GO:0044087:regulation of cellular component biogenesis (qval3.24E-8)', 'GO:0007165:signal transduction (qval4.18E-8)', 'GO:0051648:vesicle localization (qval4.18E-8)', 'GO:0051050:positive regulation of transport (qval5.46E-8)', 'GO:0140238:presynaptic endocytosis (qval8.65E-8)', 'GO:0048488:synaptic vesicle endocytosis (qval8.58E-8)', 'GO:0023061:signal release (qval8.77E-8)', 'GO:0017156:calcium ion regulated exocytosis (qval8.75E-8)', 'GO:0051963:regulation of synapse assembly (qval8.79E-8)', 'GO:0051641:cellular localization (qval1.56E-7)', 'GO:0051239:regulation of multicellular organismal process (qval1.64E-7)', 'GO:0048731:system development (qval1.68E-7)', 'GO:0098962:regulation of postsynaptic neurotransmitter receptor activity (qval1.89E-7)', 'GO:0051924:regulation of calcium ion transport (qval2.17E-7)', 'GO:0032501:multicellular organismal process (qval2.17E-7)', 'GO:0006887:exocytosis (qval2.37E-7)', 'GO:0045055:regulated exocytosis (qval3.41E-7)', 'GO:0048489:synaptic vesicle transport (qval4.81E-7)', 'GO:0097480:establishment of synaptic vesicle localization (qval4.77E-7)', 'GO:0006836:neurotransmitter transport (qval8.13E-7)', 'GO:0098660:inorganic ion transmembrane transport (qval9.13E-7)', 'GO:0051650:establishment of vesicle localization (qval1.34E-6)', 'GO:0032989:cellular component morphogenesis (qval1.5E-6)', 'GO:0098662:inorganic cation transmembrane transport (qval1.49E-6)', 'GO:1900006:positive regulation of dendrite development (qval1.49E-6)', 'GO:0045956:positive regulation of calcium ion-dependent exocytosis (qval1.57E-6)', 'GO:0071248:cellular response to metal ion (qval1.72E-6)', 'GO:0007215:glutamate receptor signaling pathway (qval1.79E-6)', 'GO:0001508:action potential (qval1.9E-6)', 'GO:0007409:axonogenesis (qval2.61E-6)', 'GO:0048172:regulation of short-term neuronal synaptic plasticity (qval3.25E-6)', 'GO:0098655:cation transmembrane transport (qval3.3E-6)', 'GO:0048169:regulation of long-term neuronal synaptic plasticity (qval3.35E-6)', 'GO:0031175:neuron projection development (qval3.42E-6)', 'GO:0071277:cellular response to calcium ion (qval3.49E-6)', 'GO:1903169:regulation of calcium ion transmembrane transport (qval3.48E-6)', 'GO:0043270:positive regulation of ion transport (qval4.48E-6)', 'GO:0031646:positive regulation of neurological system process (qval4.92E-6)', 'GO:0010770:positive regulation of cell morphogenesis involved in differentiation (qval5.42E-6)', 'GO:0140029:exocytic process (qval5.43E-6)', 'GO:2000311:regulation of AMPA receptor activity (qval6.55E-6)', 'GO:0007269:neurotransmitter secretion (qval7.12E-6)', 'GO:0097485:neuron projection guidance (qval7.49E-6)', 'GO:2000026:regulation of multicellular organismal development (qval7.7E-6)', 'GO:0008277:regulation of G protein-coupled receptor signaling pathway (qval8.11E-6)', 'GO:1903421:regulation of synaptic vesicle recycling (qval8.93E-6)', 'GO:0051640:organelle localization (qval8.9E-6)', 'GO:0032386:regulation of intracellular transport (qval9.11E-6)', 'GO:0030001:metal ion transport (qval9.19E-6)', 'GO:0050793:regulation of developmental process (qval1.01E-5)', 'GO:0051649:establishment of localization in cell (qval1.09E-5)', 'GO:0045597:positive regulation of cell differentiation (qval1.12E-5)', 'GO:0032271:regulation of protein polymerization (qval1.13E-5)', 'GO:0051592:response to calcium ion (qval1.5E-5)', 'GO:0007411:axon guidance (qval1.76E-5)', 'GO:0030534:adult behavior (qval1.77E-5)', 'GO:0006812:cation transport (qval1.78E-5)', 'GO:0032970:regulation of actin filament-based process (qval1.81E-5)', 'GO:0016079:synaptic vesicle exocytosis (qval1.86E-5)', 'GO:0050905:neuromuscular process (qval1.89E-5)', 'GO:0035556:intracellular signal transduction (qval1.93E-5)', 'GO:0050885:neuromuscular process controlling balance (qval1.92E-5)', 'GO:0030833:regulation of actin filament polymerization (qval1.91E-5)', 'GO:0006928:movement of cell or subcellular component (qval1.95E-5)', 'GO:0051493:regulation of cytoskeleton organization (qval2.19E-5)', 'GO:0032880:regulation of protein localization (qval2.2E-5)', 'GO:0099173:postsynapse organization (qval2.22E-5)', 'GO:0071241:cellular response to inorganic substance (qval2.29E-5)', 'GO:0010038:response to metal ion (qval2.28E-5)', 'GO:1900242:regulation of synaptic vesicle endocytosis (qval2.55E-5)', 'GO:0007186:G protein-coupled receptor signaling pathway (qval2.58E-5)', 'GO:2000171:negative regulation of dendrite development (qval3.64E-5)', 'GO:1902305:regulation of sodium ion transmembrane transport (qval3.8E-5)', 'GO:0022603:regulation of anatomical structure morphogenesis (qval4.25E-5)', 'GO:0034613:cellular protein localization (qval4.24E-5)', 'GO:0050805:negative regulation of synaptic transmission (qval4.23E-5)', 'GO:0032956:regulation of actin cytoskeleton organization (qval4.3E-5)', 'GO:0008064:regulation of actin polymerization or depolymerization (qval4.61E-5)', 'GO:0006811:ion transport (qval5.23E-5)', 'GO:1901019:regulation of calcium ion transmembrane transporter activity (qval5.35E-5)', 'GO:0016192:vesicle-mediated transport (qval5.68E-5)', 'GO:0030832:regulation of actin filament length (qval5.75E-5)', 'GO:0031345:negative regulation of cell projection organization (qval5.82E-5)', 'GO:1902473:regulation of protein localization to synapse (qval6.06E-5)', 'GO:0070727:cellular macromolecule localization (qval6.1E-5)', 'GO:0097061:dendritic spine organization (qval6.72E-5)', 'GO:0050433:regulation of catecholamine secretion (qval7.08E-5)', 'GO:0098657:import into cell (qval7.57E-5)']</t>
        </is>
      </c>
      <c r="V38" s="3">
        <f>hyperlink("https://spiral.technion.ac.il/results/MTAwMDAwMg==/37/GOResultsFUNCTION","link")</f>
        <v/>
      </c>
      <c r="W38" t="inlineStr">
        <is>
          <t>['GO:0008092:cytoskeletal protein binding (qval4.61E-12)', 'GO:0005515:protein binding (qval7.2E-12)', 'GO:0035254:glutamate receptor binding (qval2.67E-10)', 'GO:0005516:calmodulin binding (qval1.82E-9)', 'GO:0022843:voltage-gated cation channel activity (qval1.45E-8)', 'GO:0017075:syntaxin-1 binding (qval4.81E-8)', 'GO:0022839:ion gated channel activity (qval1.07E-7)', 'GO:0022832:voltage-gated channel activity (qval1.57E-7)', 'GO:0005244:voltage-gated ion channel activity (qval1.39E-7)', 'GO:0022890:inorganic cation transmembrane transporter activity (qval2.46E-7)', 'GO:0022836:gated channel activity (qval2.83E-7)', 'GO:0000149:SNARE binding (qval3.26E-7)', 'GO:0019904:protein domain specific binding (qval3.22E-7)', 'GO:0016247:channel regulator activity (qval4.04E-7)', 'GO:0046873:metal ion transmembrane transporter activity (qval3.95E-7)', 'GO:0044325:ion channel binding (qval5.07E-7)', 'GO:0008324:cation transmembrane transporter activity (qval4.83E-7)', 'GO:0030165:PDZ domain binding (qval4.76E-7)', 'GO:0098772:molecular function regulator (qval7.98E-7)', 'GO:0098918:structural constituent of synapse (qval1.17E-6)', 'GO:0005261:cation channel activity (qval1.26E-6)', 'GO:0005216:ion channel activity (qval1.26E-6)', 'GO:0003779:actin binding (qval1.88E-6)', 'GO:0019900:kinase binding (qval2.6E-6)', 'GO:0022838:substrate-specific channel activity (qval2.57E-6)', 'GO:0019899:enzyme binding (qval4.39E-6)', 'GO:0019901:protein kinase binding (qval6.19E-6)', 'GO:0015077:monovalent inorganic cation transmembrane transporter activity (qval9.76E-6)', 'GO:0015318:inorganic molecular entity transmembrane transporter activity (qval9.49E-6)', 'GO:0015075:ion transmembrane transporter activity (qval1.82E-5)', 'GO:0019905:syntaxin binding (qval1.95E-5)', 'GO:0005267:potassium channel activity (qval2.55E-5)', 'GO:0060589:nucleoside-triphosphatase regulator activity (qval2.9E-5)', 'GO:0022803:passive transmembrane transporter activity (qval3.1E-5)', 'GO:0015267:channel activity (qval3.01E-5)', 'GO:0005096:GTPase activator activity (qval3.04E-5)', 'GO:0098879:structural constituent of postsynaptic specialization (qval3.29E-5)', 'GO:0030695:GTPase regulator activity (qval7.85E-5)', 'GO:0005249:voltage-gated potassium channel activity (qval7.84E-5)', 'GO:0099186:structural constituent of postsynapse (qval9.61E-5)']</t>
        </is>
      </c>
      <c r="X38" s="3">
        <f>hyperlink("https://spiral.technion.ac.il/results/MTAwMDAwMg==/37/GOResultsCOMPONENT","link")</f>
        <v/>
      </c>
      <c r="Y38" t="inlineStr">
        <is>
          <t>['GO:0097458:neuron part (qval3.88E-82)', 'GO:0044456:synapse part (qval1.35E-78)', 'GO:0045202:synapse (qval5.53E-75)', 'GO:0098978:glutamatergic synapse (qval1.61E-58)', 'GO:0043005:neuron projection (qval2.8E-57)', 'GO:0042995:cell projection (qval1.3E-49)', 'GO:0120025:plasma membrane bounded cell projection (qval5.56E-46)', 'GO:0120038:plasma membrane bounded cell projection part (qval4.02E-42)', 'GO:0044463:cell projection part (qval3.58E-42)', 'GO:0099572:postsynaptic specialization (qval4.85E-34)', 'GO:0030054:cell junction (qval4.15E-33)', 'GO:0014069:postsynaptic density (qval1.44E-31)', 'GO:0097060:synaptic membrane (qval6.57E-30)', 'GO:0033267:axon part (qval9.56E-29)', 'GO:0098793:presynapse (qval6.89E-27)', 'GO:0030425:dendrite (qval1.14E-26)', 'GO:0005886:plasma membrane (qval3.84E-26)', 'GO:0098794:postsynapse (qval7.74E-25)', 'GO:0016020:membrane (qval8.25E-25)', 'GO:0044459:plasma membrane part (qval5.16E-24)', 'GO:0044297:cell body (qval1.65E-22)', 'GO:0034703:cation channel complex (qval2.64E-22)', 'GO:0034702:ion channel complex (qval7.54E-21)', 'GO:0098590:plasma membrane region (qval7.8E-21)', 'GO:1902495:transmembrane transporter complex (qval2.11E-20)', 'GO:0043025:neuronal cell body (qval4.59E-20)', 'GO:0099240:intrinsic component of synaptic membrane (qval5.31E-20)', 'GO:0070382:exocytic vesicle (qval7.06E-20)', 'GO:1990351:transporter complex (qval2.48E-19)', 'GO:0044309:neuron spine (qval5.47E-19)', 'GO:0099699:integral component of synaptic membrane (qval5.59E-19)', 'GO:0008021:synaptic vesicle (qval6.5E-19)', 'GO:0030424:axon (qval9.86E-19)', 'GO:0043197:dendritic spine (qval3.95E-18)', 'GO:0098685:Schaffer collateral - CA1 synapse (qval1.93E-17)', 'GO:0030133:transport vesicle (qval2.87E-17)', 'GO:0060076:excitatory synapse (qval8.45E-17)', 'GO:0098936:intrinsic component of postsynaptic membrane (qval2.99E-16)', 'GO:0045211:postsynaptic membrane (qval1.55E-15)', 'GO:0044425:membrane part (qval3.69E-15)', 'GO:0098948:intrinsic component of postsynaptic specialization membrane (qval4.68E-15)', 'GO:0099055:integral component of postsynaptic membrane (qval6.12E-15)', 'GO:0008328:ionotropic glutamate receptor complex (qval2.1E-14)', 'GO:0099146:intrinsic component of postsynaptic density membrane (qval2.24E-14)', 'GO:0099060:integral component of postsynaptic specialization membrane (qval3.63E-14)', 'GO:0099061:integral component of postsynaptic density membrane (qval1.77E-13)', 'GO:0043198:dendritic shaft (qval1.73E-13)', 'GO:0098878:neurotransmitter receptor complex (qval2.33E-13)', 'GO:0098797:plasma membrane protein complex (qval7.26E-13)', 'GO:0099503:secretory vesicle (qval1.46E-12)', 'GO:0044306:neuron projection terminus (qval1.34E-11)', 'GO:0043195:terminal bouton (qval2.34E-11)', 'GO:0099501:exocytic vesicle membrane (qval2.77E-11)', 'GO:0030672:synaptic vesicle membrane (qval2.72E-11)', 'GO:0030658:transport vesicle membrane (qval2.72E-11)', 'GO:0030426:growth cone (qval5.3E-11)', 'GO:0030427:site of polarized growth (qval1.49E-10)', 'GO:0032589:neuron projection membrane (qval1.56E-10)', 'GO:0098889:intrinsic component of presynaptic membrane (qval2.18E-10)', 'GO:0042734:presynaptic membrane (qval2.95E-10)', 'GO:0099056:integral component of presynaptic membrane (qval4.04E-10)', 'GO:0098982:GABA-ergic synapse (qval1.19E-9)', 'GO:0031410:cytoplasmic vesicle (qval1.58E-9)', 'GO:0097708:intracellular vesicle (qval2.06E-9)', 'GO:0098984:neuron to neuron synapse (qval2.07E-9)', 'GO:0120111:neuron projection cytoplasm (qval2.47E-9)', 'GO:0034705:potassium channel complex (qval3.23E-9)', 'GO:0098796:membrane protein complex (qval3.73E-9)', 'GO:0031982:vesicle (qval5.91E-9)', 'GO:0031256:leading edge membrane (qval6.08E-9)', 'GO:0044433:cytoplasmic vesicle part (qval9.38E-9)', 'GO:0098563:intrinsic component of synaptic vesicle membrane (qval1.16E-8)', 'GO:0032838:plasma membrane bounded cell projection cytoplasm (qval2.79E-8)', 'GO:0008076:voltage-gated potassium channel complex (qval3.03E-8)', 'GO:0031226:intrinsic component of plasma membrane (qval4.52E-8)', 'GO:0098688:parallel fiber to Purkinje cell synapse (qval4.74E-8)', 'GO:0031253:cell projection membrane (qval9.46E-8)', 'GO:0043679:axon terminus (qval1.83E-7)', 'GO:0032839:dendrite cytoplasm (qval2.06E-7)', 'GO:0032281:AMPA glutamate receptor complex (qval5.74E-7)', 'GO:0032590:dendrite membrane (qval5.84E-7)', 'GO:0030285:integral component of synaptic vesicle membrane (qval5.82E-7)', 'GO:0005887:integral component of plasma membrane (qval5.93E-7)', 'GO:0099568:cytoplasmic region (qval1.17E-6)', 'GO:0030659:cytoplasmic vesicle membrane (qval1.41E-6)', 'GO:0098839:postsynaptic density membrane (qval2.1E-6)', 'GO:0099634:postsynaptic specialization membrane (qval4.66E-6)', 'GO:0031224:intrinsic component of membrane (qval5.28E-6)', 'GO:0012506:vesicle membrane (qval8.68E-6)', 'GO:0098802:plasma membrane receptor complex (qval1.01E-5)', 'GO:0043204:perikaryon (qval1.03E-5)', 'GO:0044449:contractile fiber part (qval1.58E-5)', 'GO:0032279:asymmetric synapse (qval1.63E-5)', 'GO:0099092:postsynaptic density, intracellular component (qval1.86E-5)']</t>
        </is>
      </c>
    </row>
    <row r="39">
      <c r="A39" s="1" t="n">
        <v>38</v>
      </c>
      <c r="B39" t="n">
        <v>20948</v>
      </c>
      <c r="C39" t="n">
        <v>3212</v>
      </c>
      <c r="D39" t="n">
        <v>76</v>
      </c>
      <c r="E39" t="n">
        <v>624</v>
      </c>
      <c r="F39" t="n">
        <v>2336</v>
      </c>
      <c r="G39" t="n">
        <v>48</v>
      </c>
      <c r="H39" t="n">
        <v>5700</v>
      </c>
      <c r="I39" t="n">
        <v>77</v>
      </c>
      <c r="J39" s="2" t="n">
        <v>-1913.300876941873</v>
      </c>
      <c r="K39" t="n">
        <v>0.5607021596083872</v>
      </c>
      <c r="L39" t="inlineStr">
        <is>
          <t>Arfgef1,Tmem70,Gdap1,Rims1,Fam135a,Fam168b,Kansl3,Cox5b,Actr1b,Inpp4a,Gls,Gtf3c3,Sumo1,Ndufs1,Unc80,Zfp142,Atg9a,Tuba4a,Chpf,Slc4a3,Mff,Atg16l1,Hjurp,Insig2,Mfsd4a,Plekha6,Camsap2,Tsen15,Kifap3,Nme7,Atp1b1,Mpc2,Tomm40l,B4galt3,Kcnj9,Coq8a,Mia3,A330023F24Rik,Hspa14,Atp5c1,Fbh1,Gpr158,Mrpl41,Rnf208,Grin1,Npdc1,Pmpca,Dipk1b,Sptan1,Sh3glb2,Plpp7,Swi5,Dnm1,Stxbp1,Ndufa8,Rc3h2,Orc4,Kif5c,Cacnb4,Slc4a10,Slc25a12,Atp5g3,Sestd1,Selenoh,Tmx2,Zdhhc5,Mtch2,C1qtnf4,Celf1,Madd,Atg13,Cry2,Gm13889,Trim44,D430041D05Rik,Lgr4,Lpcat4,Nop10,Emc4,Scg5,Ppip5k1,Ckmt1,Mrps5,Idh3b,Slc23a2,Cds2,Chgb,Snap25,Naa20,Srxn1,Dlgap4,Rab5if,Snhg11,Gdap1l1,Rims4,Slc12a5,Ncoa5,Cse1l,Ube2v1,Arfgap1,Eef1a2,Stmn3,Dnajc5,Pcmtd2,Stmn2,Nceh1,Tnik,Zmat3,Ndufb5,4932438A13Rik,Ndufc1,Nbea,Gmps,Ppm1l,Mef2d,Khdc4,Rusc1,Adar,Chrnb2,Atp8b2,Rfx5,Sema6c,Ankrd34a,Kcnd3,Atp5f1,Slc6a17,Amigo1,Celsr2,Ank2,Ap1ar,Sec24b,H2afz,Lamtor3,Fubp1,Zranb2,Rab2a,Ndufb6,Nfx1,Dctn3,Rad23b,Ugcg,Sh3gl2,Ttc4,Ssbp3,Rnf11,Atp6v0b,Ndufs5,Yars,Fabp3,Atpif1,Man1c1,Cdc42,Rap1gap,Sdhb,Mfn2,Clstn1,Eno1,Rere,Wrap73,Tmem240,Dvl1,Ints11,Adam22,Srpk2,Fastk,Agap3,Rheb,Dpp6,Dnajb6,Mapre3,Preb,Nrbp1,Fndc4,Ywhah,Gm1673,Nat8l,Htt,Crmp1,Kcnip4,Dhx15,Kctd8,Guf1,Grsf1,Sept11,Cops4,Mapk10,Galnt9,Ulk1,Sez6l,Grk3,1500011B03Rik,2210016L21Rik,Sppl3,Cabp1,Coq5,Bicdl1,Srrm4,Pebp1,Ksr2,Dtx1,Hectd4,Naa25,Pptc7,Atp2a2,Bri3bp,Ran,Nipsnap2,Chchd2,Auts2,Gtf2i,Mdh2,Srrm3,Zkscan1,Map11,Atp5j2,Fry,Dync1i1,Ndufa4,Arf5,Impdh1,Atp6v1f,Mtpn,Ndufb2,Tcaf1,Krba1,Scrn1,Herc3,Bola3,Aak1,Copg1,Podxl2,Prrt3,Atp6v1e1,Slc2a3,Necap1,Clstn3,Grcc10,Eno2,Tpi1,Gpr162,Mlf2,Cops7a,Gapdh,Ncapd2,Plekha5,Peg3,Ube2m,Ppp5c,Tmem145,Megf8,Dmac2,Egln2,Sptbn4,Eid2,Hnrnpl,Alkbh6,Scn1b,Kcnj11,Snhg14,Snrpn,Mef2a,Aen,Ndufc2,Arrb1,Trim3,Ric3,Ndufab1,Aldoa,Fam57b,Cdipt,Stx1b,Uros,Cend1,Slc25a22,Tollip,Arhgef18,Timm44,Tubgcp3,Dcun1d2,Vdac3,Ap3m2,Smim18,Mfhas1,Micu3,Slc25a4,Trappc11,Atp6v1b2,Sugp2,Klhl26,Tmem59l,Rab3a,Babam1,Ano8,Unc13a,Mmaa,Tecr,Mast1,Prdx2,Asna1,Coq9,Polr2c,Got2,Nae1,E2f4,St3gal2,Znrf1,6430548M08Rik,Mthfsd,Rnf166,Trappc2l,Spg7,Tcf25,Dcun1d5,Mrpl4,Elof1,Thyn1,Vps26b,Gramd1b,Hspa8,Abcg4,Atp5l,Scn2b,Pcsk7,Timm8b,Dlat,Dmxl2,Idh3a,Wdr61,Scamp5,Cox5a,Mpi,Stoml1,Insyn1,Nptn,Bbs4,Parp6,Pkm,Coro2b,Aagab,Hacd3,Herc1,Vps13c,2310009A05Rik,Myo5a,Gnb5,Lysmd2,Cox7a2,Snap91,Trpc1,Armc8,Slc35g2,Mrpl3,Wdr82,Nprl2,Ip6k1,Dalrd3,Dhx30,Epm2aip1,Azi2,Rmnd1,Lrp11,Arfgef3,Ncoa7,Tspyl4,Serinc1,Spock2,Psap,Ppa1,Pcbp3,Sumo3,Atp5d,Apc2,Uqcr11,Oaz1,Zfr2,Pip5k1c,Fzr1,Slc25a3,Slc6a15,Cnot2,Cand1,Dtx3,Atp5b,Rnf41,Limk2,Ap1b1,Xbp1,Camk2b,Ogdh,Rab1a,Aftph,Mdh1,Cpeb4,Gabra1,Rnf145,Lsm11,Mapk9,Hnrnph1,Vdac1,Aff4,Larp1,Sh3bp5l,Rnf187,Ubb,2810001G20Rik,Arhgap44,Map2k4,Myh10,Vamp2,Nlgn2,Eif5a,Slc25a11,Pitpnm3,Blmh,Tspoap1,Dgke,Cox11,Nme1,Ube2z,Atp5g1,Pnpo,B230217C12Rik,Stat5b,Atp6v0a1,Cntnap1,Rundc3a,Grb2,Fbf1,Rbfox3,Rptor,Mrpl12,Gps1,Ap4s1,Akap6,Ralgapa1,Trappc6b,Pnn,Fkbp3,Klhdc2,Trim9,Actr10,Rtn1,Arel1,Acyp1,Tmed8,Nrxn3,Sel1l,Ddx24,Wars,Meg3,Bag5,Klc1,B3galnt2,Tbce,Mrpl32,Epdr1,Uqcrfs1,Wnk2,Sncb,Grk6,Fam193b,Uqcrb,Ndufs6,Sdha,Tmem161b,Scamp1,Tnpo1,Ndufs4,Pdhb,Cadps,Top2b,Ppp3cb,Zswim8,Mapk8,Ghitm,Dcaf11,Nedd8,Sucla2,Wbp4,Mycbp2,Slitrk1,Fgf14,Oxct1,Ywhaz,Atp6v1c1,Oxr1,Trappc9,Peg13,Lynx1,Grina,Cyc1,Rbfox2,Kctd17,Gga1,Pdxp,Syngr1,Mapk8ip2,Pfkm,Mcrs1,Scn8a,Spryd3,Map3k12,Crebbp,Mgrn1,Glyr1,Usp7,Dnm1l,Pi4ka,Ccdc74a,Dvl3,Abcf3,Camk2n2,Eif4g1,Tmem41a,Senp2,Eif4a2,Kpna1,Ndufb4,Gsk3b,Tagln3,Dzip3,Dcbld2,Cbr1,Ttc3,Wrb,Mrpl18,Sod2,Ppp2r1a,Zfp946,Flywch1,Srrm2,Atp6v0c,Rnps1,Tsc2,Zfp598,Hagh,Spsb3,Clcn7,Haghl,Fam173a,Stub1,Rhbdl1,Mrpl28,Ergic1,Mapk14,Rnf8,Cmtr1,Ndufv3,Rab11b,Prrt1,Atp6v1g2,Ppp1r11,Gabbr1,Tmem151b,Klhdc3,Ppp2r5d,Pja2,Vapa,Ndufv2,Myl12b,Lpin2,Calm2,Wac,Elp2,Syt4,Slc25a46,Reep2,Hspa9,Matr3,Rnf14,Ndfip1,AC156546.1,Atg12,Txnl1,Nars,Afg3l2,Dym,Atp5a1,Gm16286,1810055G02Rik,Ndufs8,Ndufv1,Pitpnm1,Ankrd13d,Grk2,Lrfn4,Mrpl11,Snx32,Sac3d1,Ppp2r5b,Nrxn2,Prdx5,Bad,Stip1,Otub1,B3gat3,Zfand5,Smarca2,Pgam1,Pi4k2a,Avpi1,Golga7b,Got1,Cuedc2,Atp5md,Syp,Xk,Araf,Hprt,Rtl8a,Idh3g,Gdi1,Ubl4a,Apoo,Maged1,Ogt,Atrx,Pgk1,Gprasp1,Bex2,Tceal5,Tceal3,Nbdy,Sms</t>
        </is>
      </c>
      <c r="M39" t="inlineStr">
        <is>
          <t>[(0, 23), (0, 24), (0, 69), (0, 70), (0, 73), (5, 23), (5, 69), (5, 73), (8, 23), (8, 69), (8, 73), (9, 23), (9, 69), (14, 23), (14, 69), (14, 73), (16, 23), (16, 69), (19, 23), (19, 24), (19, 69), (19, 70), (19, 73), (27, 23), (27, 69), (28, 23), (28, 69), (28, 73), (30, 23), (30, 24), (30, 69), (30, 70), (30, 73), (37, 23), (37, 69), (55, 23), (55, 69), (55, 73), (60, 1), (60, 4), (60, 6), (60, 11), (60, 12), (60, 15), (60, 22), (60, 23), (60, 24), (60, 26), (60, 32), (60, 34), (60, 36), (60, 38), (60, 41), (60, 42), (60, 45), (60, 46), (60, 49), (60, 50), (60, 52), (60, 54), (60, 58), (60, 62), (60, 65), (60, 66), (60, 68), (60, 69), (60, 70), (60, 71), (60, 72), (60, 73), (60, 74), (63, 23), (63, 69), (63, 70), (63, 73), (75, 23), (75, 69)]</t>
        </is>
      </c>
      <c r="N39" t="n">
        <v>1180</v>
      </c>
      <c r="O39" t="n">
        <v>0.75</v>
      </c>
      <c r="P39" t="n">
        <v>0.95</v>
      </c>
      <c r="Q39" t="n">
        <v>3</v>
      </c>
      <c r="R39" t="n">
        <v>10000</v>
      </c>
      <c r="S39" t="inlineStr">
        <is>
          <t>17/12/2022, 22:26:51</t>
        </is>
      </c>
      <c r="T39" s="3">
        <f>hyperlink("https://spiral.technion.ac.il/results/MTAwMDAwMg==/38/GOResultsPROCESS","link")</f>
        <v/>
      </c>
      <c r="U39" t="inlineStr">
        <is>
          <t>['GO:0006091:generation of precursor metabolites and energy (qval1.36E-15)', 'GO:0009205:purine ribonucleoside triphosphate metabolic process (qval1.81E-13)', 'GO:0009199:ribonucleoside triphosphate metabolic process (qval2.42E-13)', 'GO:0009144:purine nucleoside triphosphate metabolic process (qval3.56E-13)', 'GO:0046034:ATP metabolic process (qval1.93E-12)', 'GO:0009206:purine ribonucleoside triphosphate biosynthetic process (qval1.75E-12)', 'GO:0009145:purine nucleoside triphosphate biosynthetic process (qval2.08E-12)', 'GO:0022904:respiratory electron transport chain (qval2.41E-12)', 'GO:0009126:purine nucleoside monophosphate metabolic process (qval2.45E-12)', 'GO:0009167:purine ribonucleoside monophosphate metabolic process (qval2.2E-12)', 'GO:0009201:ribonucleoside triphosphate biosynthetic process (qval2.51E-12)', 'GO:0009141:nucleoside triphosphate metabolic process (qval2.66E-12)', 'GO:0051179:localization (qval4.84E-12)', 'GO:0022900:electron transport chain (qval6.68E-12)', 'GO:0006810:transport (qval9.8E-12)', 'GO:0009161:ribonucleoside monophosphate metabolic process (qval1.44E-11)', 'GO:0009127:purine nucleoside monophosphate biosynthetic process (qval1.7E-11)', 'GO:0009168:purine ribonucleoside monophosphate biosynthetic process (qval1.61E-11)', 'GO:0009142:nucleoside triphosphate biosynthetic process (qval3.41E-11)', 'GO:0009123:nucleoside monophosphate metabolic process (qval3.42E-11)', 'GO:0006754:ATP biosynthetic process (qval3.7E-11)', 'GO:0009156:ribonucleoside monophosphate biosynthetic process (qval3.83E-11)', 'GO:0051234:establishment of localization (qval8.57E-11)', 'GO:0009152:purine ribonucleotide biosynthetic process (qval9.06E-11)', 'GO:0009124:nucleoside monophosphate biosynthetic process (qval9.25E-11)', 'GO:0044237:cellular metabolic process (qval1.41E-10)', 'GO:0017144:drug metabolic process (qval1.49E-10)', 'GO:0009260:ribonucleotide biosynthetic process (qval3.8E-10)', 'GO:0051641:cellular localization (qval4.08E-10)', 'GO:0009150:purine ribonucleotide metabolic process (qval4.14E-10)', 'GO:0006164:purine nucleotide biosynthetic process (qval4.06E-10)', 'GO:0051649:establishment of localization in cell (qval5.23E-10)', 'GO:0009117:nucleotide metabolic process (qval7.93E-10)', 'GO:0046390:ribose phosphate biosynthetic process (qval8.42E-10)', 'GO:0072522:purine-containing compound biosynthetic process (qval9.6E-10)', 'GO:0046907:intracellular transport (qval1.07E-9)', 'GO:0006753:nucleoside phosphate metabolic process (qval1.2E-9)', 'GO:0006163:purine nucleotide metabolic process (qval1.38E-9)', 'GO:0009259:ribonucleotide metabolic process (qval2.29E-9)', 'GO:0072524:pyridine-containing compound metabolic process (qval2.44E-9)', 'GO:1901564:organonitrogen compound metabolic process (qval2.56E-9)', 'GO:1902600:proton transmembrane transport (qval6.55E-9)', 'GO:0019693:ribose phosphate metabolic process (qval9.45E-9)', 'GO:0099003:vesicle-mediated transport in synapse (qval1.71E-8)', 'GO:0008104:protein localization (qval1.74E-8)', 'GO:0055086:nucleobase-containing small molecule metabolic process (qval1.75E-8)', 'GO:0098693:regulation of synaptic vesicle cycle (qval1.76E-8)', 'GO:0009165:nucleotide biosynthetic process (qval2.4E-8)', 'GO:0072521:purine-containing compound metabolic process (qval2.84E-8)', 'GO:0033036:macromolecule localization (qval3.31E-8)', 'GO:0006099:tricarboxylic acid cycle (qval3.37E-8)', 'GO:1901293:nucleoside phosphate biosynthetic process (qval4.11E-8)', 'GO:0006101:citrate metabolic process (qval5.23E-8)', 'GO:0006733:oxidoreduction coenzyme metabolic process (qval7.64E-8)', 'GO:0046496:nicotinamide nucleotide metabolic process (qval1.73E-7)', 'GO:0006839:mitochondrial transport (qval2.04E-7)', 'GO:0019362:pyridine nucleotide metabolic process (qval2.38E-7)', 'GO:0072350:tricarboxylic acid metabolic process (qval2.66E-7)', 'GO:0008152:metabolic process (qval2.82E-7)', 'GO:0016192:vesicle-mediated transport (qval3.25E-7)', 'GO:0015985:energy coupled proton transport, down electrochemical gradient (qval4.13E-7)', 'GO:0015986:ATP synthesis coupled proton transport (qval4.06E-7)', 'GO:0006090:pyruvate metabolic process (qval4.68E-7)', 'GO:0009987:cellular process (qval5.47E-7)', 'GO:0015031:protein transport (qval7.36E-7)', 'GO:0090407:organophosphate biosynthetic process (qval8.35E-7)', 'GO:0099643:signal release from synapse (qval9.15E-7)', 'GO:1901566:organonitrogen compound biosynthetic process (qval1.3E-6)', 'GO:0019637:organophosphate metabolic process (qval1.3E-6)', 'GO:0032940:secretion by cell (qval1.76E-6)', 'GO:0044281:small molecule metabolic process (qval2.08E-6)', 'GO:0015833:peptide transport (qval2.16E-6)', 'GO:0007269:neurotransmitter secretion (qval3.28E-6)', 'GO:0045184:establishment of protein localization (qval4.24E-6)', 'GO:0042776:mitochondrial ATP synthesis coupled proton transport (qval4.19E-6)', 'GO:0007005:mitochondrion organization (qval4.28E-6)', 'GO:0046903:secretion (qval4.24E-6)', 'GO:0042886:amide transport (qval4.87E-6)', 'GO:0006120:mitochondrial electron transport, NADH to ubiquinone (qval4.81E-6)', 'GO:0034613:cellular protein localization (qval5.27E-6)', 'GO:0006165:nucleoside diphosphate phosphorylation (qval5.64E-6)', 'GO:0032990:cell part morphogenesis (qval5.76E-6)', 'GO:0006793:phosphorus metabolic process (qval5.76E-6)', 'GO:1901137:carbohydrate derivative biosynthetic process (qval6.72E-6)', 'GO:0010257:NADH dehydrogenase complex assembly (qval6.64E-6)', 'GO:0032981:mitochondrial respiratory chain complex I assembly (qval6.56E-6)', 'GO:0070727:cellular macromolecule localization (qval6.96E-6)', 'GO:0006119:oxidative phosphorylation (qval7.9E-6)', 'GO:0006887:exocytosis (qval8.42E-6)', 'GO:0046939:nucleotide phosphorylation (qval1.03E-5)', 'GO:0006796:phosphate-containing compound metabolic process (qval1.09E-5)', 'GO:1903421:regulation of synaptic vesicle recycling (qval1.15E-5)', 'GO:0006096:glycolytic process (qval1.2E-5)', 'GO:0006757:ATP generation from ADP (qval1.58E-5)', 'GO:0046031:ADP metabolic process (qval1.67E-5)', 'GO:0071704:organic substance metabolic process (qval1.82E-5)', 'GO:0023061:signal release (qval1.92E-5)', 'GO:1990542:mitochondrial transmembrane transport (qval1.94E-5)', 'GO:0072525:pyridine-containing compound biosynthetic process (qval2.25E-5)', 'GO:0042866:pyruvate biosynthetic process (qval2.58E-5)', 'GO:0051650:establishment of vesicle localization (qval2.98E-5)', 'GO:0048858:cell projection morphogenesis (qval3.06E-5)', 'GO:0009132:nucleoside diphosphate metabolic process (qval3.62E-5)', 'GO:0006886:intracellular protein transport (qval3.72E-5)', 'GO:0009179:purine ribonucleoside diphosphate metabolic process (qval3.84E-5)', 'GO:0009135:purine nucleoside diphosphate metabolic process (qval3.81E-5)', 'GO:0048812:neuron projection morphogenesis (qval3.9E-5)', 'GO:0017158:regulation of calcium ion-dependent exocytosis (qval4.01E-5)', 'GO:0120039:plasma membrane bounded cell projection morphogenesis (qval6.07E-5)', 'GO:0071705:nitrogen compound transport (qval6.14E-5)', 'GO:0006807:nitrogen compound metabolic process (qval6.86E-5)', 'GO:0060341:regulation of cellular localization (qval7.24E-5)', 'GO:0009185:ribonucleoside diphosphate metabolic process (qval8.31E-5)', 'GO:0098916:anterograde trans-synaptic signaling (qval1.09E-4)', 'GO:0007268:chemical synaptic transmission (qval1.08E-4)', 'GO:0051648:vesicle localization (qval1.16E-4)', 'GO:0071702:organic substance transport (qval1.2E-4)', 'GO:0006836:neurotransmitter transport (qval1.27E-4)']</t>
        </is>
      </c>
      <c r="V39" s="3">
        <f>hyperlink("https://spiral.technion.ac.il/results/MTAwMDAwMg==/38/GOResultsFUNCTION","link")</f>
        <v/>
      </c>
      <c r="W39" t="inlineStr">
        <is>
          <t>['GO:0044769:ATPase activity, coupled to transmembrane movement of ions, rotational mechanism (qval9.08E-9)', 'GO:0022853:active ion transmembrane transporter activity (qval3E-8)', 'GO:0042625:ATPase coupled ion transmembrane transporter activity (qval2E-8)', 'GO:0019829:cation-transporting ATPase activity (qval1.5E-8)', 'GO:0015078:proton transmembrane transporter activity (qval4.69E-7)', 'GO:0019899:enzyme binding (qval4.06E-7)', 'GO:0015077:monovalent inorganic cation transmembrane transporter activity (qval1.76E-5)', 'GO:0046933:proton-transporting ATP synthase activity, rotational mechanism (qval2.69E-5)', 'GO:0036442:proton-exporting ATPase activity (qval2.42E-5)', 'GO:0042626:ATPase activity, coupled to transmembrane movement of substances (qval5.78E-5)', 'GO:0043492:ATPase activity, coupled to movement of substances (qval8.08E-5)', 'GO:0015399:primary active transmembrane transporter activity (qval9.78E-5)', 'GO:0015405:P-P-bond-hydrolysis-driven transmembrane transporter activity (qval9.03E-5)', 'GO:0003824:catalytic activity (qval1E-4)', 'GO:0046961:proton-transporting ATPase activity, rotational mechanism (qval2.28E-4)', 'GO:0036094:small molecule binding (qval2.53E-4)', 'GO:0019900:kinase binding (qval2.61E-4)']</t>
        </is>
      </c>
      <c r="X39" s="3">
        <f>hyperlink("https://spiral.technion.ac.il/results/MTAwMDAwMg==/38/GOResultsCOMPONENT","link")</f>
        <v/>
      </c>
      <c r="Y39" t="inlineStr">
        <is>
          <t>['GO:0043209:myelin sheath (qval1.93E-25)', 'GO:0044444:cytoplasmic part (qval2.81E-25)', 'GO:0044429:mitochondrial part (qval3.97E-23)', 'GO:0098800:inner mitochondrial membrane protein complex (qval6.76E-23)', 'GO:0044455:mitochondrial membrane part (qval5.6E-23)', 'GO:0098798:mitochondrial protein complex (qval2.35E-21)', 'GO:0005739:mitochondrion (qval3.16E-21)', 'GO:0031966:mitochondrial membrane (qval3.88E-21)', 'GO:0005743:mitochondrial inner membrane (qval1.18E-18)', 'GO:0031090:organelle membrane (qval5.69E-18)', 'GO:0019866:organelle inner membrane (qval3.86E-17)', 'GO:0044424:intracellular part (qval6E-17)', 'GO:0044456:synapse part (qval8.87E-16)', 'GO:0098803:respiratory chain complex (qval1.69E-15)', 'GO:0070469:respiratory chain (qval3.9E-15)', 'GO:0097458:neuron part (qval2.9E-14)', 'GO:0043227:membrane-bounded organelle (qval2.9E-14)', 'GO:1990204:oxidoreductase complex (qval4.08E-14)', 'GO:0045202:synapse (qval4.55E-14)', 'GO:0044464:cell part (qval1.94E-13)', 'GO:0043229:intracellular organelle (qval2.91E-13)', 'GO:0030964:NADH dehydrogenase complex (qval4.18E-13)', 'GO:0045271:respiratory chain complex I (qval3.99E-13)', 'GO:0005747:mitochondrial respiratory chain complex I (qval3.83E-13)', 'GO:0043226:organelle (qval4.73E-13)', 'GO:0043231:intracellular membrane-bounded organelle (qval1.99E-12)', 'GO:0098796:membrane protein complex (qval2.32E-12)', 'GO:0044422:organelle part (qval3.28E-12)', 'GO:0044446:intracellular organelle part (qval4.02E-11)', 'GO:0008021:synaptic vesicle (qval1.17E-9)', 'GO:0070382:exocytic vesicle (qval1.36E-9)', 'GO:0016469:proton-transporting two-sector ATPase complex (qval1.48E-9)', 'GO:0032991:protein-containing complex (qval1.19E-8)', 'GO:0098978:glutamatergic synapse (qval1.89E-8)', 'GO:0016020:membrane (qval5.09E-8)', 'GO:0030133:transport vesicle (qval7.35E-8)', 'GO:0045259:proton-transporting ATP synthase complex (qval1.42E-7)', 'GO:0005753:mitochondrial proton-transporting ATP synthase complex (qval1.39E-7)', 'GO:0005829:cytosol (qval1.91E-7)', 'GO:0033178:proton-transporting two-sector ATPase complex, catalytic domain (qval6.18E-7)', 'GO:0043025:neuronal cell body (qval1.57E-6)', 'GO:0097060:synaptic membrane (qval2.12E-6)', 'GO:0044297:cell body (qval8.12E-6)', 'GO:0033177:proton-transporting two-sector ATPase complex, proton-transporting domain (qval9.39E-6)', 'GO:0044425:membrane part (qval1.02E-5)', 'GO:0005737:cytoplasm (qval1.26E-5)', 'GO:0099501:exocytic vesicle membrane (qval1.33E-5)', 'GO:0030672:synaptic vesicle membrane (qval1.31E-5)', 'GO:0031300:intrinsic component of organelle membrane (qval1.37E-5)', 'GO:0099503:secretory vesicle (qval1.81E-5)']</t>
        </is>
      </c>
    </row>
    <row r="40">
      <c r="A40" s="1" t="n">
        <v>39</v>
      </c>
      <c r="B40" t="n">
        <v>20948</v>
      </c>
      <c r="C40" t="n">
        <v>3212</v>
      </c>
      <c r="D40" t="n">
        <v>76</v>
      </c>
      <c r="E40" t="n">
        <v>1327</v>
      </c>
      <c r="F40" t="n">
        <v>572</v>
      </c>
      <c r="G40" t="n">
        <v>14</v>
      </c>
      <c r="H40" t="n">
        <v>5700</v>
      </c>
      <c r="I40" t="n">
        <v>37</v>
      </c>
      <c r="J40" s="2" t="n">
        <v>-2901.894064917049</v>
      </c>
      <c r="K40" t="n">
        <v>0.5630450447567475</v>
      </c>
      <c r="L40" t="inlineStr">
        <is>
          <t>Atp6v1h,Vcpip1,Arfgef1,A830018L16Rik,Ube2w,Tmem70,Gdap1,Tmem14a,Zfp451,Mrpl30,Lonrf2,Mrps9,Uxs1,Tmeff2,Gls,Gtf3c3,Hspd1,Mob4,Sumo1,Fam117b,Carf,Abi2,Cryga,D630023F18Rik,Rpe,Lancl1,Retreg2,Ptprn,Mrpl44,Mff,Itm2c,Atg16l1,Lrrfip1,Twist2,Ppp1r7,Stk25,Atg4b,Vps4b,Cntnap5a,Mfsd4a,Snrpe,Arl8a,Tmem9,Camsap2,B3galt2,Glrx2,Arpc5,Cacna1e,Brinp2,Astn1,Mrps14,Cacybp,Rabgap1l,Vamp4,Kifap3,Atp1b1,Tiprl,Mpc2,Uhmk1,B4galt3,Igsf8,Fh1,Cep170,Hnrnpu,Cnih3,Srp9,Mia3,Smyd2,Nenf,Plxna2,Camk1d,Celf2,Stam,Thnsl1,Abi1,Cacna1b,Mrpl41,Rnf208,Ssna1,Grin1,Surf4,Slc2a6,Sptan1,Zer1,Tor1a,Swi5,Dnm1,Dpm2,Stxbp1,Hspa5,Rab14,Rbm18,Rabgap1,Psmb7,Arhgap15,Acvr2a,Rprm,Gpd2,Slc4a10,Scn3a,Scn2a,Cers6,Ssb,Ubr3,Mettl8,Dync1i2,Slc25a12,Pdk1,Ola1,Atf2,Atp5g3,Zc3h15,Selenoh,Tmx2,Med19,Timm10,Ssrp1,Kbtbd4,Celf1,Psmc3,1110051M20Rik,Arhgap1,Gm13889,Lrrc4c,Caprin1,Nop10,Emc4,Ryr3,Scg5,Srp14,Disp2,Ccdc32,Trp53bp1,Hypk,Mfap1b,Eid1,Cops2,Stard7,Idh3b,Ptpra,Mrps26,Itpa,Atrn,5330413P13Rik,Prnp,Tmx4,Macrod2,Dstn,Dtd1,Naa20,Napb,Entpd6,Nanp,Nsfl1c,Fkbp1a,Cdk5rap1,Eif2s2,Dynlrb1,BC029722,Rbm39,2900097C17Rik,Ndrg3,Blcap,Gdap1l1,Ywhab,Tomm34,Zswim1,Slc12a5,Arfgef2,Adnp,Kcng1,Atp9a,Psma7,Gid8,Arfgap1,Stmn3,Zfp512b,Pkia,Ralyl,Rbis,Nlgn1,Nceh1,Tnik,Rpl22l1,Slc7a14,Ankrd50,Exosc8,Sertm1,Nbea,Pfn2,Med12l,Schip1,Kpna4,B3galnt1,Pdcd10,Rapgef2,Ppid,Gria2,Glrb,Gucy1b1,Npy2r,Plrg1,Rusc1,Fam189b,Efna3,Efna4,Adar,Ube2q1,Hax1,Tpm3,Pip5k1a,Mllt11,Setdb1,Ensa,Sv2a,Bcas2,Trim33,Atp5f1,Kcnc4,Slc6a17,Psma5,Celsr2,5330417C22Rik,Wdr47,Plppr4,Ptbp2,Gm35065,Tram1l1,Ank2,Ostc,Aimp1,Ube2d3,H2afz,Metap1,2410004B18Rik,Prkacb,Fubp1,Ak5,St6galnac5,Negr1,Srsf11,Lrrc40,Lrrc7,Impad1,Fam110b,Sdcbp,Rab2a,2610301B20Rik,Fam92a,Ndufb6,Dnaja1,Smu1,Dctn3,Vcp,Rusc2,Creb3,Clta,Slc25a51,Alg2,Rad23b,Elp1,Ugcg,Atp6v1g1,Trim32,Mpdz,Rraga,Jak1,Ak4,Dnajc6,Insl5,Mrpl37,Rab3b,Rnf11,Akr1a1,Eri3,Atp6v0b,Ppcs,Foxj3,Foxo6,Smap2,Sf3a3,Gnl2,Meaf6,Rbbp4,Marcksl1,Khdrbs1,Pef1,Fabp3,Zcchc17,Pum1,Atpif1,Stx12,Tmem222,Tmem50a,Nipal3,Pithd1,Hnrnpr,Cdc42,Eif4g3,Hp1bp3,Fam43b,Crocc,Mfn2,Clcn6,Tardbp,Clstn1,Rere,Dnajc11,Acot7,Rer1,Mib2,Ssu72,Aurkaip1,Krit1,Adam22,Rundc3b,Klhl7,Cdk5,Chpf2,Nub1,Rheb,Prkag2,Galnt11,Dpp6,Dnajb6,Drc1,Mapre3,Cgref1,Preb,Mrpl33,Ppp1cb,Ywhah,Rnf4,Lrpap1,Grpel1,Mrfap1,Jakmip1,Crmp1,Wdr1,Rab28,Med28,Slit2,Anapc4,Nwd2,Smim14,Uchl1,Ociad1,Dcun1d4,Srp72,Polr2b,Rufy3,G3bp2,Hnrnpd,Hnrnpdl,Mapk10,Cdc7,Brdt,Dipk1a,Mtf2,Gm10419,Pcgf3,Tmem175,C130026L21Rik,Miat,Sez6l,Sgsm1,Mmab,1500011B03Rik,2210016L21Rik,Sppl3,Pop5,Dynll1,Pebp1,Fbxo21,Rasal1,Brap,Vps29,Fam216a,Arpc3,Rhof,Clip1,Denr,Arl6ip4,Rilpl1,Bri3bp,Ran,Mrps17,Cct6a,Chchd2,Vkorc1l1,Tmem248,A330070K13Rik,Auts2,Eif4h,Mdh2,Ywhag,Znhit1,Ap1s1,Pop7,Gnb2,Actl6b,Zkscan1,Cops6,Prkar1b,Iqce,Trrap,Arpc1a,Polr1d,Hsph1,Fry,Pds5b,Casd1,Dync1i1,Asns,Ica1,Capza2,Arf5,Atp6v1f,Tspan33,Mtpn,Ndufb2,Mrps33,Tmem178b,Tcaf1,Atp6v0e2,Ccdc126,Cycs,Hnrnpa2b1,Snx10,Snca,Serbp1,Mrpl35,Usp39,Mat2a,Sema4f,Dctn1,Cct7,Tia1,Pcbp1,Snrnp27,Aak1,Cnbp,Ruvbl1,Plxna1,Chchd6,Hdac11,Chchd4,Tafa1,Arl6ip5,Chl1,Arl8b,Lhfpl4,Creld1,Brk1,Syn2,Cacna1c,Atp6v1e1,Slc2a3,Necap1,Grcc10,Eno2,Tpi1,Usp5,Mlf2,Cops7a,Pianp,Gapdh,Mrpl51,Gabarapl1,Borcs5,Wbp11,Strap,Lmo3,Cmas,C2cd5,Etnk1,Kras,Myadm,Tfpt,Prpf31,Mboat7,Leng8,Syt5,Nat14,Zscan18,Vmn1r90,Sae1,Ap2s1,Fkrp,Strn4,Pnmal2,Pnmal1,Gm42372,Rab4b,Snrpa,Zfp60,Eid2,Eid2b,Mrps12,Psmd8,Polr2i,Clip3,Tmem147,Uba2,Gpi1,Gpatch1,Pdcd5,Ccne1,Vstm2b,2410002F23Rik,Emc10,Prmt1,Lin7b,Sult2b1,Ldha,Tsg101,Herc2,Gabrb3,Ube3a,Snrpn,A230057D06Rik,Ndn,Fam189a1,Nsmce3,Tarsl2,Sv2b,Ntrk3,Mesp2,Ap3b2,Grm5,Tmem135,Me3,Pgm2l1,Rab6a,Atg16l2,Pde2a,Apbb1,Ric3,Galnt18,Far1,Psma1,1110004F10Rik,Arl6ip1,Syt17,Gde1,Tmem159,Crym,Uqcrc2,9030407P20Rik,Ndufab1,Dctn5,Lcmt1,Coro1a,Aldoa,Tbc1d10b,Sec23ip,Bccip,Ptpre,Stk32c,Caly,Sprn,Hras,Slc25a22,Chid1,Ap2a2,Cars,Cttn,Mcoln1,Evi5l,Snapc2,Ctxn1,Fam155a,Ankrd10,Fbxo25,Vdac3,Ap3m2,Nsd3,Lsm1,Smim18,Dctn6,Saraf,Tusc3,Cnot7,Sorbs2,Gpm6a,B230317F23Rik,Ints10,Atp6v1b2,Tmem59l,Rab3a,Slc5a5,Map1s,Unc13a,Ap1m1,Cherp,Sin3b,Large1,Rnf150,Scoc,Prkaca,Calr,Junb,Wdr83os,Vps35,Dnaja2,Itfg1,Heatr3,Cyld,Gnao1,Ogfod1,C78859,Fam192a,Cx3cl1,Katnb1,Cfap20,Ndrg4,Got2,Atp6v0d1,Prmt7,Utp4,Zfp821,Vac14,Il34,Zfp1,Cfdp1,Tmem231,Hsbp1,Trappc2l,Cpne7,Ttc13,Arv1,Tsnax,Tomm20,Med17,Ubl5,Pin1,Shfl,Mrpl4,Icam5,Timm29,Thyn1,Vps26b,Zbtb44,Hspa8,Thy1,Ddx6,Fxyd2,Dscaml1,Bace1,Pafah1b2,Timm8b,Gldn,Dmxl2,Idh3a,Psma4,Commd4,Scamp5,Cox5a,Stoml1,Cd276,Nptn,Bbs4,Pkm,Fem1b,Aagab,Map2k1,Rab11a,Hacd3,Tpm1,Zfp280d,Nedd4,Gnb5,Gm19531,Tmem30a,Irak1bp1,Rwdd2a,Snap91,Rasgrf1,Morf4l1,4930579K19Rik,Armc8,Nprl2,Camkv,Impdh2,Ndufaf3,Dalrd3,Wdr6,P4htm,Nckipsd,Celsr3,Tma7,Dhx30,Epm2aip1,Fbxl2,Azi2,Ctnnb1,Pomgnt2,Zfp445,Exosc7,Lrp11,Pcmt1,Stxbp5,Sf3b5,Ltv1,Bclaf1,Ahi1,Stx7,Tpd52l1,Rsph4a,Tspyl1,Hdac2,Wasf1,Serinc1,Psap,Ppa1,Sar1a,Hk1,Ccdc6,Cisd1,Zwint,Mif,Prmt2,Pcbp3,Pfkl,Rrp1,2610008E11Rik,Gm47163,Rnf126,Polr2e,Cbarp,Atp5d,Cirbp,Ap3d1,Lsm7,Fzr1,Nfyb,Pwp1,Arl1,Actr6,Anks1b,Apaf1,Cdk17,Vezt,Ube2n,Slc6a15,Ppfia2,Zdhhc17,Nap1l1,Atxn7l3b,Cct2,Gm34045,Cand1,Llph,Xpot,Tafa2,Dctn2,Naca,Drg1,Tug1,Mtfp1,Nipsnap1,Ap1b1,Ewsr1,Xbp1,Dbnl,Ppia,Vstm2a,Cnrip1,Ppp3r1,C1d,Rab1a,Mdh1,Xpo1,Eml6,Bod1,Nsg2,Npm1,Fbll1,Rars,Tenm2,Mat2b,Gabrg2,Sqstm1,Hnrnpab,Ube2b,Ppp2ca,Skp1a,Vdac1,Aff4,Hint1,Arf1,Snap47,4933439C10Rik,Flcn,Cops3,Usp22,B9d1,Ubb,Map2k4,Vamp2,Rnf227,Eif4a1,Eif5a,Ybx2,Rnasek,Pelp1,Slc25a11,Spag7,Nup88,C1qbp,Med31,Pafah1b1,Rtn4rl1,Smyd4,Mir22hg,Ywhae,Abr,Flot2,Supt6,Rhot1,Cdk5r1,Ap2b1,Cltc,Supt4a,Dgke,Mmd,Nme1,Luc7l3,Mrpl27,Slc35b1,Ube2z,Pnpo,Kpnb1,Psmb3,Cacnb1,Med24,Eif1,Dnajc7,Kat2a,Atp6v0a1,Tubg1,Coa3,Becn1,Nsf,Tlk2,Dcaf7,Ddx5,Psmd12,Prkar1a,Hid1,Nt5c,Jpt1,Sumo2,Grb2,Wbp2,Mrpl38,Fbf1,Ube2o,Srsf2,Timp2,Gaa,Baiap2,Actg1,Rac3,Gps1,Csnk1d,Hexdc,Rab40b,Dtnb,Wdr35,Fam49a,Kcnf1,Pdia6,Grhl1,Kidins220,Myt1l,Pxdn,Acp1,Gpr22,Efcab10,Tspan13,Lrrn3,Nrcam,Psma6,Brms1l,Sec23a,Trappc6b,Togaram1,Fkbp3,9330151L19Rik,Klhdc2,Nemf,Atl1,Rtn1,Dbpht2,Atp6v1d,Galnt16,Srsf5,Riox1,Arel1,Ylpm1,Ahsa1,Zc3h14,Chga,Ddx24,Papola,Cyp46a1,Wars,Meg3,Dio3,Hsp90aa1,Mok,Cinp,Klc1,Tmem179,Zfp386,Rapgef5,Pfkp,Zmynd11,Mrpl32,Vps41,Amph,Trim27,Ripor2,Acot13,Uqcrfs1,Wrnip1,Tubb2a,Nrn1,Rreb1,Eef1e1,Ranbp9,Iars,Spin1,Nop16,Gprin1,Sncb,Unc5a,Rab24,Dbn1,Fam193b,Tmed9,H2afy,Spock1,Klhl3,Hnrnpk,Naa35,Uqcrb,Zfp65,Ube2ql1,Clptm1l,Sdha,Mctp1,Cetn3,Ccnh,Msh3,Scamp1,Tbca,Hmgcr,Enc1,Arhgef28,Ankra2,Btf3,Mrps27,Map1b,Ak6,Shld3,Kif2a,Plk2,Gm33045,Gpbp1,Ddx4,Pdhb,Kctd6,Synpr,Psmd6,Ube2e1,Ube2e2,Rtraf,Gng2,Mrps16,Anxa7,Ppp3cb,Vdac2,Arf4,Erc2,Nisch,Ero1l,Psmc6,Hnrnpc,Acin1,Slc22a17,Carmil3,Cpne6,Mdp1,Nedd8,Pspc1,Eef1akmt1,Mipep,Sacs,Spryd7,Fdft1,Fzd3,Elp3,Trim35,Ccar2,Dmtn,Xpo7,Fndc3a,Tsc22d1,Serp2,Akap11,Kbtbd7,Sugt1,Mzt1,Uchl3,Lmo7,Mycbp2,Rbm26,Rap2a,Ipo5,Tm9sf2,Nalcn,Oxct1,Brix1,Sub1,Basp1,Zfp622,Otulinl,Dnah5,March6,Tspyl5,Ankrd46,Ywhaz,Zfp706,Ubr5,Azin1,Atp6v1c1,Lrp12,Oxr1,Eif3e,Emc2,Kcnv1,Mal2,Fam49b,Gm6569,Ly6h,Grina,Lrrc14,1110038F14Rik,Pdxp,Ddx17,Tomm22,Dnal4,Nptxr,Rpl3,Syngr1,Rbx1,Rangap1,Snu13,Sult4a1,Rtl6,Atxn10,Dennd6b,Chkb,Kif21a,Nell2,Tuba1a,Faim2,Smarcd1,Spryd3,Hnrnpa1,Copz1,Pde1b,Hmox2,Cdip1,Ubald1,Rogdi,Glyr1,Mettl22,Tmem186,Snn,Mrtfb,Bmerb1,Ube2v2,Mapk1,Ypel1,Lztr1,Slc7a4,Klhl22,Dgcr2,Ufd1,Abcc5,Ap2m1,Vwa5b2,Psmd2,Fam131a,Polr2h,Thpo,Senp2,Eif4a2,Opa1,Ppp1r2,0610012G03Rik,Ncbp2,Pigx,Fbxo45,Fyttd1,Iqcb1,Ndufb4,Adprh,Atp6v1a,Cd200,Dzip3,Zbtb11,Tomm70a,Arl6,Robo1,Btg3,App,Cct8,Cfap298,Synj1,Ifngr2,Atp5o,Mrps6,Cbr1,Ttc3,Zdhhc14,Gtf2h5,Tmem181a,Tcp1,Psmb1,Rgmb,Ppp2r1a,Zfp948,Elob,Atp6v0c,Rnps1,Rab26,Pkd1,Syngr3,Mapk8ip3,Ube2i,Rpusd1,Fam173a,Stub1,Rhbdl1,Mrpl28,AI413582,Mtch1,Rnf8,Akap8l,Atp6v1g2,Flot1,Tubb5,Ppp1r11,Gabbr1,Enpp5,Hsp90ab1,Mrpl14,Gtpbp2,Xpo5,Cnpy3,Ubr2,Tomm6,Ptprs,Fbxl17,Pja2,Vapa,Gm49870,Myl12b,Lpin2,Cebpzos,Hnrnpll,Srsf7,Dhx57,Prkce,Mcfd2,Calm2,Fbxo11,Cul2,Thoc1,Usp14,B4galt6,Nol4,Mapre2,Elp2,Srp19,Matr3,Ube2d2a,Zmat2,Rnf14,Ndfip1,Eif1a,Dmxl1,Minar2,Dctn4,Slc6a7,Csnk1a1,Napg,Txnl1,Wdr7,Grp,Afg3l2,Atp5a1,Gm16286,Peli3,Mrpl11,B4gat1,Pacs1,Sf3b2,Cfl1,Znrd2,Mrpl49,Vps51,Sf1,Trmt112,Otub1,Naa40,Rtn3,Nxf1,Polr2g,Gng3,Prpf19,Gda,Minpp1,March5,Exoc6,Lgi1,Slit1,Rrp12,Pgam1,Crtac1,Cnnm1,Got1,Oga,Actr1a,Atp5md,Hspa12a,Eif3a,Nudt11,Nudt10,2010204K13Rik,Syp,Praf2,Gripap1,Pim2,Rbm3,Dynlt3,Atp6ap2,Usp9x,Usp11,Araf,Syn1,Pgrmc1,Ube2a,Nkrf,Mcts1,Gria3,Dcaf12l1,Ocrl,Rab33a,Slc25a14,Hprt,Rtl8a,Rtl8b,Smim10l2a,Slc9a6,Fhl1,Mamld1,Vma21,Pnck,Hcfc1,Atp6ap1,Gdi1,Rab39b,Pls3,Maged1,Gspt2,Efnb1,Pja1,Dlg3,Zmym3,Ogt,Magee1,Atrx,Pgk1,Chm,Tmem35a,Hnrnph2,Armcx4,Armcx3,Armcx2,Tceal6,Gprasp1,Gprasp2,Bex2,Bex4,Tceal5,Bex1,Tceal9,Bex3,Tceal3,Morf4l2,Rab9b,Zcchc18,Tbc1d8b,Prps1,Acsl4,Pak3,A730046J19Rik,Htr2c,Tro,Gnl3l,Tspyl2,Ubqln2,Nbdy,Spin2c,Acot9,Sms,Pdha1,Adgrg2,Reps2,Rbbp7,Zrsr2,Tmsb4x</t>
        </is>
      </c>
      <c r="M40" t="inlineStr">
        <is>
          <t>[(7, 36), (7, 45), (7, 65), (7, 74), (14, 15), (14, 36), (14, 42), (14, 45), (14, 49), (14, 65), (14, 74), (16, 15), (16, 36), (16, 42), (16, 45), (16, 49), (16, 65), (16, 74), (27, 15), (27, 36), (27, 45), (27, 65), (27, 74), (37, 15), (37, 36), (37, 45), (37, 65), (37, 74), (39, 36), (39, 45), (39, 65), (39, 74), (51, 15), (51, 36), (51, 45), (51, 65), (51, 74)]</t>
        </is>
      </c>
      <c r="N40" t="n">
        <v>2483</v>
      </c>
      <c r="O40" t="n">
        <v>0.5</v>
      </c>
      <c r="P40" t="n">
        <v>0.95</v>
      </c>
      <c r="Q40" t="n">
        <v>3</v>
      </c>
      <c r="R40" t="n">
        <v>10000</v>
      </c>
      <c r="S40" t="inlineStr">
        <is>
          <t>17/12/2022, 22:27:33</t>
        </is>
      </c>
      <c r="T40" s="3">
        <f>hyperlink("https://spiral.technion.ac.il/results/MTAwMDAwMg==/39/GOResultsPROCESS","link")</f>
        <v/>
      </c>
      <c r="U40" t="inlineStr">
        <is>
          <t>['GO:0051641:cellular localization (qval1.51E-19)', 'GO:0051649:establishment of localization in cell (qval1.65E-19)', 'GO:0015031:protein transport (qval2.68E-18)', 'GO:0008104:protein localization (qval2.1E-18)', 'GO:0046907:intracellular transport (qval2.28E-18)', 'GO:0033036:macromolecule localization (qval3.3E-18)', 'GO:0045184:establishment of protein localization (qval4.62E-18)', 'GO:0015833:peptide transport (qval7.41E-18)', 'GO:0051179:localization (qval1.06E-17)', 'GO:0042886:amide transport (qval5.53E-17)', 'GO:0051234:establishment of localization (qval1.36E-16)', 'GO:0006810:transport (qval6.26E-16)', 'GO:0006886:intracellular protein transport (qval1.52E-15)', 'GO:0071705:nitrogen compound transport (qval1.82E-14)', 'GO:0051128:regulation of cellular component organization (qval2.67E-10)', 'GO:0016192:vesicle-mediated transport (qval3.06E-10)', 'GO:0071702:organic substance transport (qval2.89E-10)', 'GO:0044237:cellular metabolic process (qval3.38E-10)', 'GO:0070647:protein modification by small protein conjugation or removal (qval1.52E-9)', 'GO:0044267:cellular protein metabolic process (qval2.45E-9)', 'GO:0009987:cellular process (qval3.95E-9)', 'GO:0006807:nitrogen compound metabolic process (qval4.31E-9)', 'GO:0044260:cellular macromolecule metabolic process (qval4.32E-9)', 'GO:0034613:cellular protein localization (qval5.08E-9)', 'GO:0070727:cellular macromolecule localization (qval9.39E-9)', 'GO:0060341:regulation of cellular localization (qval1.38E-8)', 'GO:0043632:modification-dependent macromolecule catabolic process (qval1.59E-8)', 'GO:0033043:regulation of organelle organization (qval1.83E-8)', 'GO:0019941:modification-dependent protein catabolic process (qval4.61E-8)', 'GO:1901564:organonitrogen compound metabolic process (qval6.27E-8)', 'GO:0006511:ubiquitin-dependent protein catabolic process (qval8.77E-8)', 'GO:0071840:cellular component organization or biogenesis (qval1.74E-7)', 'GO:0051668:localization within membrane (qval1.94E-7)', 'GO:0034641:cellular nitrogen compound metabolic process (qval1.91E-7)', 'GO:0032446:protein modification by small protein conjugation (qval2.57E-7)', 'GO:0043170:macromolecule metabolic process (qval2.9E-7)', 'GO:0016043:cellular component organization (qval3.02E-7)', 'GO:0051130:positive regulation of cellular component organization (qval3.54E-7)', 'GO:0051603:proteolysis involved in cellular protein catabolic process (qval4.26E-7)', 'GO:0099003:vesicle-mediated transport in synapse (qval4.17E-7)', 'GO:0009057:macromolecule catabolic process (qval1.05E-6)', 'GO:0044265:cellular macromolecule catabolic process (qval1.08E-6)', 'GO:0006397:mRNA processing (qval1.38E-6)', 'GO:0043254:regulation of protein complex assembly (qval1.35E-6)', 'GO:0071704:organic substance metabolic process (qval1.51E-6)', 'GO:0016071:mRNA metabolic process (qval2.41E-6)', 'GO:0019538:protein metabolic process (qval2.61E-6)', 'GO:0009126:purine nucleoside monophosphate metabolic process (qval3.16E-6)', 'GO:0009167:purine ribonucleoside monophosphate metabolic process (qval3.1E-6)', 'GO:0072657:protein localization to membrane (qval3.65E-6)', 'GO:0016567:protein ubiquitination (qval4.03E-6)', 'GO:0032271:regulation of protein polymerization (qval4.88E-6)', 'GO:0032880:regulation of protein localization (qval5.65E-6)', 'GO:0006464:cellular protein modification process (qval6.06E-6)', 'GO:0036211:protein modification process (qval5.95E-6)', 'GO:0008152:metabolic process (qval6.45E-6)', 'GO:0009205:purine ribonucleoside triphosphate metabolic process (qval7.31E-6)', 'GO:0043933:protein-containing complex subunit organization (qval7.48E-6)', 'GO:0022607:cellular component assembly (qval8.9E-6)', 'GO:0009150:purine ribonucleotide metabolic process (qval9.07E-6)', 'GO:0006139:nucleobase-containing compound metabolic process (qval9.06E-6)', 'GO:1902600:proton transmembrane transport (qval9.84E-6)', 'GO:0009199:ribonucleoside triphosphate metabolic process (qval1.14E-5)', 'GO:0044238:primary metabolic process (qval1.17E-5)', 'GO:0010638:positive regulation of organelle organization (qval1.23E-5)', 'GO:0099072:regulation of postsynaptic membrane neurotransmitter receptor levels (qval1.25E-5)', 'GO:1903827:regulation of cellular protein localization (qval1.4E-5)', 'GO:0009161:ribonucleoside monophosphate metabolic process (qval1.78E-5)', 'GO:0009144:purine nucleoside triphosphate metabolic process (qval1.77E-5)', 'GO:0050807:regulation of synapse organization (qval2E-5)', 'GO:0006839:mitochondrial transport (qval2.01E-5)', 'GO:0006725:cellular aromatic compound metabolic process (qval2.78E-5)', 'GO:0065003:protein-containing complex assembly (qval2.99E-5)', 'GO:0006163:purine nucleotide metabolic process (qval3.16E-5)', 'GO:0010498:proteasomal protein catabolic process (qval3.18E-5)', 'GO:0051640:organelle localization (qval3.24E-5)', 'GO:0046483:heterocycle metabolic process (qval3.32E-5)', 'GO:0009123:nucleoside monophosphate metabolic process (qval3.99E-5)', 'GO:0043412:macromolecule modification (qval4.08E-5)', 'GO:0033365:protein localization to organelle (qval4.75E-5)', 'GO:0009259:ribonucleotide metabolic process (qval4.9E-5)', 'GO:0043161:proteasome-mediated ubiquitin-dependent protein catabolic process (qval5.18E-5)', 'GO:0050808:synapse organization (qval5.38E-5)', 'GO:0046034:ATP metabolic process (qval5.64E-5)', 'GO:0044271:cellular nitrogen compound biosynthetic process (qval5.71E-5)', 'GO:0044087:regulation of cellular component biogenesis (qval6.4E-5)', 'GO:0019693:ribose phosphate metabolic process (qval8.43E-5)', 'GO:0051656:establishment of organelle localization (qval9.19E-5)', 'GO:0070936:protein K48-linked ubiquitination (qval9.29E-5)', 'GO:0006996:organelle organization (qval1.02E-4)', 'GO:0008380:RNA splicing (qval1.08E-4)', 'GO:0072521:purine-containing compound metabolic process (qval1.16E-4)', 'GO:0031503:protein-containing complex localization (qval1.39E-4)', 'GO:0008064:regulation of actin polymerization or depolymerization (qval1.38E-4)', 'GO:0009141:nucleoside triphosphate metabolic process (qval1.39E-4)', 'GO:0140238:presynaptic endocytosis (qval1.52E-4)', 'GO:0048488:synaptic vesicle endocytosis (qval1.51E-4)', 'GO:0000377:RNA splicing, via transesterification reactions with bulged adenosine as nucleophile (qval1.56E-4)', 'GO:0000398:mRNA splicing, via spliceosome (qval1.54E-4)']</t>
        </is>
      </c>
      <c r="V40" s="3">
        <f>hyperlink("https://spiral.technion.ac.il/results/MTAwMDAwMg==/39/GOResultsFUNCTION","link")</f>
        <v/>
      </c>
      <c r="W40" t="inlineStr">
        <is>
          <t>['GO:0005515:protein binding (qval1.76E-14)', 'GO:0044769:ATPase activity, coupled to transmembrane movement of ions, rotational mechanism (qval4.07E-9)', 'GO:0019899:enzyme binding (qval5.58E-9)', 'GO:0003723:RNA binding (qval2.61E-8)', 'GO:0046961:proton-transporting ATPase activity, rotational mechanism (qval6.58E-8)', 'GO:0005488:binding (qval1E-7)', 'GO:0019904:protein domain specific binding (qval7.37E-7)', 'GO:0044877:protein-containing complex binding (qval2.44E-6)', 'GO:0016462:pyrophosphatase activity (qval3.83E-6)', 'GO:0036442:proton-exporting ATPase activity (qval3.55E-6)', 'GO:0016817:hydrolase activity, acting on acid anhydrides (qval3.59E-6)', 'GO:0016818:hydrolase activity, acting on acid anhydrides, in phosphorus-containing anhydrides (qval3.29E-6)', 'GO:0017111:nucleoside-triphosphatase activity (qval3.52E-6)', 'GO:0022853:active ion transmembrane transporter activity (qval9.43E-6)', 'GO:0042625:ATPase coupled ion transmembrane transporter activity (qval8.8E-6)', 'GO:0019829:cation-transporting ATPase activity (qval8.25E-6)', 'GO:0044389:ubiquitin-like protein ligase binding (qval4.2E-5)', 'GO:0031625:ubiquitin protein ligase binding (qval4.26E-5)', 'GO:0032549:ribonucleoside binding (qval6.21E-5)', 'GO:0032550:purine ribonucleoside binding (qval8.73E-5)', 'GO:0005525:GTP binding (qval1.12E-4)', 'GO:0001883:purine nucleoside binding (qval1.16E-4)', 'GO:0008092:cytoskeletal protein binding (qval1.17E-4)', 'GO:0032561:guanyl ribonucleotide binding (qval1.25E-4)', 'GO:0001882:nucleoside binding (qval1.2E-4)', 'GO:0019001:guanyl nucleotide binding (qval1.15E-4)']</t>
        </is>
      </c>
      <c r="X40" s="3">
        <f>hyperlink("https://spiral.technion.ac.il/results/MTAwMDAwMg==/39/GOResultsCOMPONENT","link")</f>
        <v/>
      </c>
      <c r="Y40" t="inlineStr">
        <is>
          <t>['GO:0044424:intracellular part (qval7.2E-36)', 'GO:0043229:intracellular organelle (qval3.13E-33)', 'GO:0043226:organelle (qval6.43E-33)', 'GO:0043227:membrane-bounded organelle (qval1.38E-30)', 'GO:0032991:protein-containing complex (qval2.55E-30)', 'GO:0044444:cytoplasmic part (qval5.54E-27)', 'GO:0043231:intracellular membrane-bounded organelle (qval3.44E-26)', 'GO:0044422:organelle part (qval1.13E-25)', 'GO:0044464:cell part (qval1.07E-25)', 'GO:0097458:neuron part (qval1.01E-25)', 'GO:0044446:intracellular organelle part (qval1.45E-25)', 'GO:0044456:synapse part (qval3.85E-23)', 'GO:0043209:myelin sheath (qval2.18E-21)', 'GO:0045202:synapse (qval1.03E-20)', 'GO:0005737:cytoplasm (qval4.19E-20)', 'GO:1902494:catalytic complex (qval5.93E-17)', 'GO:0005829:cytosol (qval2.01E-15)', 'GO:0120038:plasma membrane bounded cell projection part (qval3.85E-14)', 'GO:0044463:cell projection part (qval3.64E-14)', 'GO:1990904:ribonucleoprotein complex (qval1.81E-13)', 'GO:0098978:glutamatergic synapse (qval2.26E-13)', 'GO:0042995:cell projection (qval2.98E-12)', 'GO:0043005:neuron projection (qval2.63E-11)', 'GO:0008021:synaptic vesicle (qval2.8E-11)', 'GO:0033267:axon part (qval5.85E-11)', 'GO:0070382:exocytic vesicle (qval7.58E-11)', 'GO:0005634:nucleus (qval1.55E-10)', 'GO:0098793:presynapse (qval3.83E-10)', 'GO:0120025:plasma membrane bounded cell projection (qval9.6E-10)', 'GO:0098798:mitochondrial protein complex (qval1.31E-9)', 'GO:0031982:vesicle (qval1.32E-9)', 'GO:0031090:organelle membrane (qval1.31E-9)', 'GO:0097708:intracellular vesicle (qval2.26E-9)', 'GO:0031410:cytoplasmic vesicle (qval2.84E-9)', 'GO:0098563:intrinsic component of synaptic vesicle membrane (qval4.63E-9)', 'GO:0098796:membrane protein complex (qval5.75E-9)', 'GO:0044429:mitochondrial part (qval1.73E-8)', 'GO:0030133:transport vesicle (qval1.83E-8)', 'GO:0043228:non-membrane-bounded organelle (qval1.94E-8)', 'GO:0099501:exocytic vesicle membrane (qval2.8E-8)', 'GO:0030672:synaptic vesicle membrane (qval2.73E-8)', 'GO:0043232:intracellular non-membrane-bounded organelle (qval2.98E-8)', 'GO:0098588:bounding membrane of organelle (qval1.25E-7)', 'GO:0098805:whole membrane (qval1.69E-7)', 'GO:0030658:transport vesicle membrane (qval1.74E-7)', 'GO:0030427:site of polarized growth (qval1.81E-7)', 'GO:0044433:cytoplasmic vesicle part (qval3.93E-7)', 'GO:1990234:transferase complex (qval4.28E-7)', 'GO:0033178:proton-transporting two-sector ATPase complex, catalytic domain (qval4.61E-7)', 'GO:0005856:cytoskeleton (qval6.07E-7)', 'GO:0030426:growth cone (qval7.01E-7)', 'GO:0044297:cell body (qval7.01E-7)', 'GO:0000502:proteasome complex (qval7.77E-7)', 'GO:0008180:COP9 signalosome (qval7.9E-7)', 'GO:0016469:proton-transporting two-sector ATPase complex (qval7.75E-7)', 'GO:1905368:peptidase complex (qval9.02E-7)', 'GO:1905369:endopeptidase complex (qval9.92E-7)', 'GO:0044428:nuclear part (qval1E-6)', 'GO:0016020:membrane (qval1.31E-6)', 'GO:0005739:mitochondrion (qval2.25E-6)', 'GO:0030285:integral component of synaptic vesicle membrane (qval2.37E-6)', 'GO:0099503:secretory vesicle (qval3.28E-6)', 'GO:0005768:endosome (qval3.63E-6)', 'GO:0005741:mitochondrial outer membrane (qval6.13E-6)', 'GO:0033176:proton-transporting V-type ATPase complex (qval8.08E-6)', 'GO:0031300:intrinsic component of organelle membrane (qval1.05E-5)', 'GO:0048471:perinuclear region of cytoplasm (qval1.38E-5)', 'GO:0099522:region of cytosol (qval1.74E-5)', 'GO:0005681:spliceosomal complex (qval1.78E-5)', 'GO:0098685:Schaffer collateral - CA1 synapse (qval2.13E-5)']</t>
        </is>
      </c>
    </row>
    <row r="41">
      <c r="A41" s="1" t="n">
        <v>40</v>
      </c>
      <c r="B41" t="n">
        <v>20948</v>
      </c>
      <c r="C41" t="n">
        <v>3212</v>
      </c>
      <c r="D41" t="n">
        <v>76</v>
      </c>
      <c r="E41" t="n">
        <v>867</v>
      </c>
      <c r="F41" t="n">
        <v>1538</v>
      </c>
      <c r="G41" t="n">
        <v>25</v>
      </c>
      <c r="H41" t="n">
        <v>5700</v>
      </c>
      <c r="I41" t="n">
        <v>64</v>
      </c>
      <c r="J41" s="2" t="n">
        <v>-2207.655910706088</v>
      </c>
      <c r="K41" t="n">
        <v>0.5638005797708974</v>
      </c>
      <c r="L41" t="inlineStr">
        <is>
          <t>Atp6v1h,Arfgef1,Ncoa2,Tmem70,Gdap1,Ogfrl1,Amer3,Actr1b,Coa5,Lonrf2,Bivm,Gls,Fam126b,Sumo1,Ndufs1,Unc80,Lancl1,Tuba4a,Speg,Chpf,Inha,Slc4a3,Nyap2,Mff,Trip12,Lrrfip1,Per2,Ndufa10,Hdlbp,Stk25,Eif2d,Mfsd4a,Tmem9,Camsap2,Glrx2,Trmt1l,Tsen15,Cacna1e,Mrps14,Nme7,Atp1b1,Mpc2,Uhmk1,B4galt3,Kcnj9,Rgs7,Coq8a,Susd4,Mark1,Smyd2,A330023F24Rik,Celf2,Ankrd16,Gpr158,Abi1,Cacna1b,Mrpl41,Grin1,Npdc1,Fbxw5,Rabl6,Dipk1b,Ppp1r26,Sptan1,Miga2,Prrc2b,Dnm1,1110008P14Rik,St6galnac6,Cdk9,Stxbp1,Psmd5,Ttll11,Ndufa8,Scai,Mbd5,Kif5c,Rbm43,Psmd14,Slc4a10,Scn2a,Bbs5,Klhl23,Gad1,Slc25a12,Atp5g3,Plekha3,Nckap1,Zc3h15,Tmx2,Ptprj,C1qtnf4,Kbtbd4,Madd,1110051M20Rik,Syt13,D430041D05Rik,Lpcat4,Nop10,Scg5,Disp2,Bahd1,Pla2g4e,Trp53bp1,Ckmt1,Sirpa,Idh3b,Mrps26,Pank2,Slc23a2,Cds2,Chgb,Crls1,Tmx4,Snap25,Ndufaf5,Macrod2,Xrn2,Napb,Entpd6,Nanp,Snph,Tspyl3,Necab3,Map1lc3a,Ggt7,Romo1,Dlgap4,Src,Snhg11,Gdap1l1,Rims4,Ywhab,Zswim1,Slc12a5,Ncoa5,Cse1l,Ube2v1,Adnp,Dok5,Gnas,Gm14305,Gm14295,Gm14418,Fam217b,Arfgap1,Kcnq2,Eef1a2,Stmn3,Dnajc5,Zc2hc1a,Stmn2,Ralyl,Tbl1xr1,Rpl22l1,Ndufb5,Ttc14,Ndufc1,Dclk1,Nbea,Serpini1,Gria2,Gucy1b1,Dclk2,Gon4l,Dap3,Rusc1,Trim46,Adar,Atp8b2,Mllt11,Ensa,Ankrd34a,Zfp697,Man1a2,Phtf1,Kcnd3,Atp5f1,Slc6a17,Strip1,Amigo1,Celsr2,Extl2,Ap1ar,Cxxc4,H2afz,Lamtor3,Negr1,Zranb2,C9orf72,Nfx1,Ccl27a,Dnajb5,Stoml2,Gba2,Gabbr2,Rad23b,Elp1,Frrs1l,Ugcg,Trim32,Brinp1,Dnajc6,Sgip1,Dab1,Ttc4,Ssbp3,Lrp8,Rnf11,Mast2,Yrdc,Grik3,Fabp3,Atpif1,Trnp1,Arid1a,Rap1gap,Eif4g3,Sdhb,Atp13a2,Dnajc16,Mfn2,Clstn1,Slc45a1,Nphp4,Ajap1,Gnb1,Ssu72,Acap3,Adam22,Pclo,Srpk2,Klhl7,Agap3,Chpf2,Rheb,Prkag2,Actr3b,Dpp6,Dnajb6,Mapre3,Agbl5,Ift172,Fndc4,Ywhah,Letm1,Gm1673,Htt,Crmp1,Kcnip4,Lnx1,Grsf1,Ankrd17,G3bp2,Sept11,Hnrnpd,Hnrnpdl,Mapk10,Klhl8,Pgam5,Galnt9,Ddx51,Sez6l,Grk3,Svop,Alkbh2,1500011B03Rik,Sppl3,Cabp1,Pebp1,Dtx1,Fam216a,Arl6ip4,Bri3bp,Ran,Galnt17,Castor2,Mdh2,Ywhag,Actl6b,Ttyh3,Tnrc18,Aimp2,Lmtk2,Trrap,Cpsf4,Pds5b,Casd1,Dync1i1,Ica1,Ndufa4,Wasl,Mtpn,Ndufb2,Tcaf1,Atp6v0e2,Cycs,Lancl2,Herc3,Htra2,Zfp638,Fbxo41,Aak1,Copg1,Ruvbl1,Chchd4,Gpr27,Chl1,Srgap3,Lhfpl4,Creld1,Prrt3,Syn2,Efcab12,Rasgef1a,Fbxl14,Atp6v1e1,Slc2a3,Necap1,Clstn3,Grcc10,Eno2,Tpi1,Gpr162,Ptms,Mlf2,Cops7a,Pianp,9330102E08Rik,Borcs5,Plekha5,Gm15706,Fgfr1op2,Stk38l,Epn1,Ube2m,Meis3,Sae1,Fkrp,Calm3,Pnmal2,Rtn2,Mark4,Tomm40,Zfp428,Irgq,Atp1a3,Gsk3a,B9d2,Numbl,Sptbn4,Ttc9b,Eid2,Eid2b,Alkbh6,Lrfn3,Cox6b1,Gramd1a,Gpi1,Lrp3,Dpy19l3,Ccne1,Shank1,Syt3,Cpt1c,Slc17a7,Sult2b1,Ldha,Gabrb3,Snrpn,Tm2d3,Lysmd4,Sv2b,Ntrk3,Me3,Dlg2,Pgm2l1,Ppme1,Arhgef17,Tub,Mical2,Ndufab1,Prkcb,Coro1a,Aldoa,Asphd1,Cdipt,Stx1b,Pstk,Sirt3,Cend1,Slc25a22,Cers4,Fam155a,Tubgcp3,Pomk,Mak16,Smim18,Cnot7,Gpm6a,Atp6v1b2,Zfp963,Sugp2,Crtc1,Klhl26,Tmem59l,Ssbp4,Rab3a,Pik3r2,Abhd8,Ano8,Unc13a,Eps15l1,Tmem38a,Large1,Rnf150,Adgrl1,Prkaca,Rfx1,Cc2d1a,Asna1,Tnpo2,Gnao1,Coq9,Cfap20,Csnk2a2,Ndrg4,Cmtm4,D230025D16Rik,Atp6v0d1,Ripor1,St3gal2,Znrf1,Jph3,Trappc2l,Cdk10,Tcf25,2810455O05Rik,Acta1,Tsnax,Ubl5,Plppr2,Zfp810,Rpusd4,Ddx25,Tmem136,Thy1,Abcg4,Ddx6,Kmt2a,Scn2b,Timm8b,Arhgap20,Elmod1,Dmxl2,Idh3a,Mpi,Insyn1,Nptn,Bbs4,Parp6,Aagab,Oaz2,Herc1,Polr2m,Myo5a,Gnb5,Lysmd2,Cox7a2,Irak1bp1,Snap91,Paqr9,Clstn2,Mras,Armc8,Slc35g2,Wdr82,Twf2,Alas1,Dock3,Nprl2,Bsn,Dalrd3,P4htm,Celsr3,Tma7,Epm2aip1,Trank1,2900079G21Rik,Azi2,Ppp1r14c,Ipcef1,Lrp11,Hivep2,Arfgef3,Bclaf1,Ncoa7,Tspyl1,Tspyl4,Hdac2,Grik2,Serinc1,Spock2,Ppa1,Fam241b,Hk1,Ddx50,Gnaz,Bcr,Pfkl,Gatd3a,Rrp1,Pdxk,Atp5d,Apc2,Btbd2,Izumo4,Atcay,Zfr2,Pip5k1c,Fzr1,Dohh,Slc41a2,Nt5dc3,Arl1,Uhrf1bp1l,Slc25a3,Vezt,Ndufa12,Ube2n,Slc6a15,Lin7a,Zfc3h1,Kcnmb4,Cand1,Lemd3,B4galnt1,Arhgef25,R3hdm2,Mtfp1,Ap1b1,Camk2b,Zmiz2,Purb,Ppp3r1,Spred2,Lgalsl,Mdh1,Ehbp1,Rars,Gabrg2,Gabra1,Rnf145,Cyfip2,Nhp2,Vdac1,Rnf187,Snap47,4933439C10Rik,Rai1,Ttc19,Cenpv,Myh10,Vamp2,Rnf227,Naa38,Nlgn2,Dlg4,Camta2,Rap1gap2,Rtn4rl1,Unc119,Cdk5r1,Ap2b1,Trim37,Tspoap1,Hlf,Cox11,Nme1,Pnpo,Socs7,Pcgf2,Krt222,Atp6v0a1,Atxn7l3,Rundc3a,Eftud2,Nmt1,Fmnl1,Nsf,Rnf157,Pgs1,Rbfox3,Foxk2,Dnajc27,Wdr35,Vsnl1,Rock2,Kidins220,Eipr1,Myt1l,Tspan13,Nrcam,Akap6,Ralgapa1,Trappc6b,Fkbp3,Trim9,Timm9,Rtn1,Ppm1a,Rab15,Atp6v1d,Ylpm1,Tmem63c,Nrxn3,Calm1,Ttc7b,Ddx24,Evl,Meg3,Rian,Cinp,2810029C07Rik,Bag5,Klc1,Cep170b,Pfkp,Larp4b,Ryr2,Tbce,Amph,Zfp322a,Uqcrfs1,Pak1ip1,Gmpr,Atxn1,Cap2,Rnf144b,Spin1,Cplx2,Gprin1,Sncb,Grk6,Habp4,Ube2ql1,Med10,C130071C03Rik,Ccnh,Scamp1,Slc30a5,Rgs7bp,Ipo11,Dimt1,Kif2a,Rab3c,Pdhb,Cadps,Nkiras1,Ppp3cb,Camk2g,Kcnma1,Slmap,Cacna1d,Nisch,Bap1,Mapk8,Ghitm,Apex1,Psmb5,Slc7a8,Pck2,Mir124a-1hg,Sucla2,Tsc22d1,Serp2,Akap11,Wbp4,Slitrk1,Nalcn,Fgf14,Oxct1,Zfr,Ctnnd2,March6,Ywhaz,Klf10,Atp6v1c1,Oxr1,Fam135b,Peg13,Slc45a4,Ptp4a3,Grina,Dgat1,Kifc2,Rbfox2,Pdxp,Dnal4,Cbx6,Syngr1,Sept3,Sult4a1,Rtl6,Mapk8ip2,Shank3,Alg10b,Cpne8,Slc2a13,Pfkm,Slc4a8,Scn8a,Acvr1b,Nr4a1,Spryd3,Map3k12,Naa60,Cluap1,Ubald1,Mgrn1,Glyr1,Usp7,Bmerb1,Pi4ka,Klhl22,Dgcr6,Rtn4r,Abcc5,Ap2m1,Camk2n2,Eif4g1,Polr2h,Senp2,Eif4a2,Fgf12,Hes1,Ppp1r2,Cep19,Gsk3b,Tagln3,Dzip3,Tomm70a,Cxadr,Sod1,Cfap298,Setd4,Cbr1,Ttc3,Ets2,Gtf2h5,Ppp2r1a,Flywch1,Atp6v0c,Rnps1,Caskin1,Mapk8ip3,Mrps34,Rhbdl1,Ergic1,Pacsin1,Mapk14,Cmtr1,Ndufv3,Ehmt2,Atp6v1g2,Gnl1,Gabbr1,Ppp2r5d,Fsd1,Ptprs,Pja2,Rab12,Dlgap1,Myl12b,Lpin2,Map4k3,Calm2,Nrxn1,Wac,Usp14,B4galt6,Nol4,Elp2,Rit2,Syt4,Slc25a46,Matr3,Rell2,Rnf14,Ndfip1,AC156546.1,Eif1a,Atg12,Ap3s1,Napg,St8sia3,Afg3l2,Atp5a1,Mrpl21,Ankrd13d,Lrfn4,Peli3,Ccdc85b,Snx32,Mrpl49,Nrxn2,Otub1,Mark2,Gng3,B3gat3,Syt7,Mrpl16,Smarca2,Pten,Tctn3,Pgam1,Cnnm1,Got1,Slf2,Fbxl15,Cuedc2,Trim8,Cnnm2,Atp5md,Atrnl1,Hspa12a,Syp,Pim2,Tspan7,Atp6ap2,Med14,Araf,Syn1,Elk1,Mcts1,Gria3,Hprt,Slc9a6,Slitrk4,Idh3g,Pdzd4,Maged1,Arhgef9,Zc3h12b,Pja1,Dlg3,Ogt,Ftx,Cox7b,Armcx4,Armcx1,Armcx3,Tceal6,Gprasp1,Bex2,Tceal5,Bex1,Bex3,Tceal3,Zcchc18,Gnl3l,Kantr,Ubqln2,Sms,Pdha1,Reps2,AC149090.1</t>
        </is>
      </c>
      <c r="M41" t="inlineStr">
        <is>
          <t>[(0, 15), (0, 23), (0, 36), (0, 42), (0, 45), (0, 58), (0, 65), (0, 74), (19, 65), (30, 1), (30, 15), (30, 22), (30, 23), (30, 24), (30, 36), (30, 41), (30, 42), (30, 45), (30, 49), (30, 54), (30, 58), (30, 65), (30, 68), (30, 69), (30, 70), (30, 71), (30, 72), (30, 73), (30, 74), (60, 15), (60, 23), (60, 24), (60, 36), (60, 41), (60, 42), (60, 45), (60, 49), (60, 54), (60, 58), (60, 65), (60, 69), (60, 70), (60, 71), (60, 72), (60, 73), (60, 74), (75, 15), (75, 23), (75, 24), (75, 36), (75, 41), (75, 42), (75, 45), (75, 49), (75, 54), (75, 58), (75, 65), (75, 68), (75, 69), (75, 70), (75, 71), (75, 72), (75, 73), (75, 74)]</t>
        </is>
      </c>
      <c r="N41" t="n">
        <v>4121</v>
      </c>
      <c r="O41" t="n">
        <v>0.75</v>
      </c>
      <c r="P41" t="n">
        <v>0.95</v>
      </c>
      <c r="Q41" t="n">
        <v>3</v>
      </c>
      <c r="R41" t="n">
        <v>10000</v>
      </c>
      <c r="S41" t="inlineStr">
        <is>
          <t>17/12/2022, 22:28:06</t>
        </is>
      </c>
      <c r="T41" s="3">
        <f>hyperlink("https://spiral.technion.ac.il/results/MTAwMDAwMg==/40/GOResultsPROCESS","link")</f>
        <v/>
      </c>
      <c r="U41" t="inlineStr">
        <is>
          <t>['GO:0099003:vesicle-mediated transport in synapse (qval2.14E-9)', 'GO:0099643:signal release from synapse (qval7.77E-8)', 'GO:0098916:anterograde trans-synaptic signaling (qval6.37E-8)', 'GO:0007268:chemical synaptic transmission (qval4.78E-8)', 'GO:0098693:regulation of synaptic vesicle cycle (qval5.01E-8)', 'GO:0051179:localization (qval4.86E-8)', 'GO:0099537:trans-synaptic signaling (qval8.35E-8)', 'GO:0006810:transport (qval1.02E-7)', 'GO:0051049:regulation of transport (qval9.43E-8)', 'GO:0099536:synaptic signaling (qval1.09E-7)', 'GO:0006091:generation of precursor metabolites and energy (qval1.2E-7)', 'GO:0097479:synaptic vesicle localization (qval1.49E-7)', 'GO:0072524:pyridine-containing compound metabolic process (qval1.39E-7)', 'GO:0006734:NADH metabolic process (qval1.88E-7)', 'GO:0023052:signaling (qval2.41E-7)', 'GO:0006090:pyruvate metabolic process (qval3.02E-7)', 'GO:0007269:neurotransmitter secretion (qval5.46E-7)', 'GO:0051234:establishment of localization (qval5.61E-7)', 'GO:0048812:neuron projection morphogenesis (qval6.08E-7)', 'GO:0048858:cell projection morphogenesis (qval6.23E-7)', 'GO:0032990:cell part morphogenesis (qval5.95E-7)', 'GO:0120039:plasma membrane bounded cell projection morphogenesis (qval1.02E-6)', 'GO:0042391:regulation of membrane potential (qval1.16E-6)', 'GO:0017156:calcium ion regulated exocytosis (qval1.76E-6)', 'GO:0007626:locomotory behavior (qval4.46E-6)', 'GO:0006836:neurotransmitter transport (qval5.37E-6)', 'GO:0035418:protein localization to synapse (qval6.7E-6)', 'GO:0051641:cellular localization (qval6.58E-6)', 'GO:0007416:synapse assembly (qval6.82E-6)', 'GO:0051649:establishment of localization in cell (qval8.18E-6)', 'GO:0009206:purine ribonucleoside triphosphate biosynthetic process (qval8.03E-6)', 'GO:0007267:cell-cell signaling (qval7.81E-6)', 'GO:0023061:signal release (qval8.88E-6)', 'GO:1902600:proton transmembrane transport (qval9.08E-6)', 'GO:0009145:purine nucleoside triphosphate biosynthetic process (qval8.89E-6)', 'GO:0009205:purine ribonucleoside triphosphate metabolic process (qval9.32E-6)', 'GO:0035176:social behavior (qval9.56E-6)', 'GO:0051703:intraspecies interaction between organisms (qval9.31E-6)', 'GO:0050804:modulation of chemical synaptic transmission (qval1.1E-5)', 'GO:0046496:nicotinamide nucleotide metabolic process (qval1.09E-5)', 'GO:0099177:regulation of trans-synaptic signaling (qval1.12E-5)', 'GO:0009201:ribonucleoside triphosphate biosynthetic process (qval1.15E-5)', 'GO:0061615:glycolytic process through fructose-6-phosphate (qval1.23E-5)', 'GO:0009199:ribonucleoside triphosphate metabolic process (qval1.2E-5)', 'GO:0019362:pyridine nucleotide metabolic process (qval1.37E-5)', 'GO:0030534:adult behavior (qval1.42E-5)', 'GO:0060627:regulation of vesicle-mediated transport (qval1.71E-5)', 'GO:0009144:purine nucleoside triphosphate metabolic process (qval1.72E-5)', 'GO:0046034:ATP metabolic process (qval1.77E-5)', 'GO:0065008:regulation of biological quality (qval1.82E-5)', 'GO:0006754:ATP biosynthetic process (qval2.08E-5)', 'GO:0048489:synaptic vesicle transport (qval2.04E-5)', 'GO:0097480:establishment of synaptic vesicle localization (qval2E-5)', 'GO:0051128:regulation of cellular component organization (qval2.23E-5)', 'GO:0006735:NADH regeneration (qval2.61E-5)', 'GO:0061718:glucose catabolic process to pyruvate (qval2.56E-5)', 'GO:0061621:canonical glycolysis (qval2.52E-5)', 'GO:0048172:regulation of short-term neuronal synaptic plasticity (qval2.54E-5)', 'GO:0006733:oxidoreduction coenzyme metabolic process (qval2.52E-5)', 'GO:0019674:NAD metabolic process (qval2.91E-5)', 'GO:1903421:regulation of synaptic vesicle recycling (qval3.31E-5)', 'GO:0051648:vesicle localization (qval3.53E-5)', 'GO:0006793:phosphorus metabolic process (qval3.82E-5)', 'GO:0099072:regulation of postsynaptic membrane neurotransmitter receptor levels (qval4.31E-5)', 'GO:0006007:glucose catabolic process (qval4.47E-5)', 'GO:0006796:phosphate-containing compound metabolic process (qval5.7E-5)', 'GO:0051705:multi-organism behavior (qval5.93E-5)', 'GO:0009142:nucleoside triphosphate biosynthetic process (qval6.05E-5)', 'GO:0060341:regulation of cellular localization (qval7.32E-5)', 'GO:0032940:secretion by cell (qval7.57E-5)', 'GO:0050807:regulation of synapse organization (qval7.97E-5)', 'GO:0009141:nucleoside triphosphate metabolic process (qval8.58E-5)', 'GO:0016043:cellular component organization (qval8.87E-5)', 'GO:0071840:cellular component organization or biogenesis (qval9.09E-5)', 'GO:0048168:regulation of neuronal synaptic plasticity (qval9E-5)', 'GO:0050808:synapse organization (qval8.92E-5)', 'GO:0045055:regulated exocytosis (qval9.01E-5)', 'GO:0009152:purine ribonucleotide biosynthetic process (qval9.83E-5)', 'GO:0008344:adult locomotory behavior (qval1.1E-4)', 'GO:0016310:phosphorylation (qval1.23E-4)', 'GO:0030030:cell projection organization (qval1.31E-4)', 'GO:0046907:intracellular transport (qval1.38E-4)', 'GO:0009127:purine nucleoside monophosphate biosynthetic process (qval1.49E-4)', 'GO:0009168:purine ribonucleoside monophosphate biosynthetic process (qval1.47E-4)', 'GO:1901564:organonitrogen compound metabolic process (qval1.56E-4)', 'GO:0006839:mitochondrial transport (qval1.59E-4)', 'GO:0007610:behavior (qval1.6E-4)', 'GO:0072525:pyridine-containing compound biosynthetic process (qval1.61E-4)']</t>
        </is>
      </c>
      <c r="V41" s="3">
        <f>hyperlink("https://spiral.technion.ac.il/results/MTAwMDAwMg==/40/GOResultsFUNCTION","link")</f>
        <v/>
      </c>
      <c r="W41" t="inlineStr">
        <is>
          <t>['GO:0015077:monovalent inorganic cation transmembrane transporter activity (qval2.19E-6)', 'GO:0022890:inorganic cation transmembrane transporter activity (qval3.01E-6)', 'GO:0005515:protein binding (qval1.62E-5)', 'GO:0008324:cation transmembrane transporter activity (qval1.79E-5)', 'GO:0015318:inorganic molecular entity transmembrane transporter activity (qval2.12E-5)', 'GO:0015078:proton transmembrane transporter activity (qval1.78E-5)', 'GO:0044769:ATPase activity, coupled to transmembrane movement of ions, rotational mechanism (qval1.65E-5)', 'GO:0015075:ion transmembrane transporter activity (qval8.38E-5)', 'GO:0019904:protein domain specific binding (qval8.75E-5)', 'GO:0000149:SNARE binding (qval1.07E-4)', 'GO:0017075:syntaxin-1 binding (qval1.28E-4)', 'GO:0008092:cytoskeletal protein binding (qval1.67E-4)', 'GO:0035254:glutamate receptor binding (qval1.89E-4)', 'GO:0046961:proton-transporting ATPase activity, rotational mechanism (qval2.3E-4)', 'GO:0022853:active ion transmembrane transporter activity (qval2.23E-4)', 'GO:0042625:ATPase coupled ion transmembrane transporter activity (qval2.09E-4)', 'GO:0019829:cation-transporting ATPase activity (qval1.97E-4)']</t>
        </is>
      </c>
      <c r="X41" s="3">
        <f>hyperlink("https://spiral.technion.ac.il/results/MTAwMDAwMg==/40/GOResultsCOMPONENT","link")</f>
        <v/>
      </c>
      <c r="Y41" t="inlineStr">
        <is>
          <t>['GO:0044456:synapse part (qval1.62E-31)', 'GO:0097458:neuron part (qval4.23E-29)', 'GO:0045202:synapse (qval3.51E-25)', 'GO:0098978:glutamatergic synapse (qval2.74E-19)', 'GO:0043005:neuron projection (qval1.14E-17)', 'GO:0043209:myelin sheath (qval1.3E-16)', 'GO:0120038:plasma membrane bounded cell projection part (qval4.52E-16)', 'GO:0044463:cell projection part (qval3.95E-16)', 'GO:0033267:axon part (qval6.62E-15)', 'GO:0042995:cell projection (qval2.9E-13)', 'GO:0120025:plasma membrane bounded cell projection (qval2.97E-13)', 'GO:0098793:presynapse (qval5.88E-13)', 'GO:0070382:exocytic vesicle (qval2.75E-12)', 'GO:0008021:synaptic vesicle (qval3.2E-12)', 'GO:0030133:transport vesicle (qval1.47E-11)', 'GO:0099572:postsynaptic specialization (qval1.96E-11)', 'GO:0031090:organelle membrane (qval2.34E-11)', 'GO:0098796:membrane protein complex (qval3.91E-11)', 'GO:0014069:postsynaptic density (qval1.13E-10)', 'GO:0044444:cytoplasmic part (qval1.24E-10)', 'GO:0044297:cell body (qval2.99E-10)', 'GO:0097060:synaptic membrane (qval4.04E-10)', 'GO:0044464:cell part (qval3.89E-10)', 'GO:0016020:membrane (qval6.32E-10)', 'GO:0044429:mitochondrial part (qval7.38E-10)', 'GO:0099501:exocytic vesicle membrane (qval1.05E-9)', 'GO:0030672:synaptic vesicle membrane (qval1.01E-9)', 'GO:0043226:organelle (qval1.33E-9)', 'GO:0030425:dendrite (qval1.96E-9)', 'GO:0044424:intracellular part (qval2.84E-9)', 'GO:0043025:neuronal cell body (qval1.14E-8)', 'GO:0031966:mitochondrial membrane (qval1.62E-8)', 'GO:0044422:organelle part (qval2.47E-8)', 'GO:0030658:transport vesicle membrane (qval2.54E-8)', 'GO:0043227:membrane-bounded organelle (qval2.59E-8)', 'GO:0044455:mitochondrial membrane part (qval4.73E-8)', 'GO:0034703:cation channel complex (qval8.82E-8)', 'GO:1902495:transmembrane transporter complex (qval8.75E-8)', 'GO:1990351:transporter complex (qval9.83E-8)', 'GO:0099240:intrinsic component of synaptic membrane (qval1.95E-7)', 'GO:0043229:intracellular organelle (qval1.97E-7)', 'GO:0034702:ion channel complex (qval2.28E-7)', 'GO:0099503:secretory vesicle (qval5.16E-7)', 'GO:0005739:mitochondrion (qval6.47E-7)', 'GO:0044306:neuron projection terminus (qval1.1E-6)', 'GO:0098948:intrinsic component of postsynaptic specialization membrane (qval1.42E-6)', 'GO:0031300:intrinsic component of organelle membrane (qval2.45E-6)', 'GO:0099699:integral component of synaptic membrane (qval2.97E-6)', 'GO:0098982:GABA-ergic synapse (qval4.72E-6)', 'GO:0070469:respiratory chain (qval6.81E-6)', 'GO:0030426:growth cone (qval6.69E-6)', 'GO:0043231:intracellular membrane-bounded organelle (qval8.05E-6)', 'GO:0098798:mitochondrial protein complex (qval8.6E-6)', 'GO:0044446:intracellular organelle part (qval9.06E-6)', 'GO:0042734:presynaptic membrane (qval9.11E-6)', 'GO:0045211:postsynaptic membrane (qval1.12E-5)', 'GO:0030424:axon (qval1.13E-5)', 'GO:0030427:site of polarized growth (qval1.14E-5)', 'GO:0099146:intrinsic component of postsynaptic density membrane (qval1.55E-5)', 'GO:0030054:cell junction (qval2.2E-5)', 'GO:0005829:cytosol (qval2.25E-5)', 'GO:0034705:potassium channel complex (qval2.52E-5)', 'GO:0098936:intrinsic component of postsynaptic membrane (qval2.52E-5)']</t>
        </is>
      </c>
    </row>
    <row r="42">
      <c r="A42" s="1" t="n">
        <v>41</v>
      </c>
      <c r="B42" t="n">
        <v>20948</v>
      </c>
      <c r="C42" t="n">
        <v>3212</v>
      </c>
      <c r="D42" t="n">
        <v>76</v>
      </c>
      <c r="E42" t="n">
        <v>829</v>
      </c>
      <c r="F42" t="n">
        <v>2436</v>
      </c>
      <c r="G42" t="n">
        <v>49</v>
      </c>
      <c r="H42" t="n">
        <v>5700</v>
      </c>
      <c r="I42" t="n">
        <v>76</v>
      </c>
      <c r="J42" s="2" t="n">
        <v>-2718.179373862888</v>
      </c>
      <c r="K42" t="n">
        <v>0.5753476607651432</v>
      </c>
      <c r="L42" t="inlineStr">
        <is>
          <t>Pcmtd1,Arfgef1,Tmem70,Fam168b,Lman2l,Actr1b,Inpp4a,Lonrf2,Gls,Sf3b1,Hspe1,Sumo1,Ndufs1,Unc80,Zfp142,Retreg2,Atg9a,Tuba4a,Chpf,Inha,Slc4a3,Mff,Hjurp,Kdsr,Insig2,Ccnt2,Mfsd4a,Lrrn2,Ipo9,Camsap2,Tpr,Tsen15,Nmnat2,Mrps14,Kifap3,Nme7,Atp1b1,Ppox,Dcaf8,Fh1,Cox20,Parp1,Hspa14,Atp5c1,Fbh1,Gpr158,Zmynd19,Mrpl41,Nelfb,Grin1,Man1b1,Edf1,Ajm1,Pmpca,Sec16a,Rexo4,Endog,Spout1,Plpp7,Swi5,Dnm1,Ciz1,Dpm2,Stxbp1,Strbp,Arpc5l,Orc4,Kif5c,Kcnj3,Psmd14,Scn2a,Klhl23,Slc25a12,Atp5g3,Hnrnpa3,Osbpl6,Sestd1,Ube2e3,Selenoh,Tmx2,Mtch2,C1qtnf4,Ndufs3,Slc39a13,Ambra1,Trim44,Fbxo3,Lpcat4,Nop10,Emc4,Scg5,Ivd,Mapkbp1,Ubr1,Trp53bp1,Ckmt1,Dut,Usp50,Ciao1,Stard7,Fahd2a,Slc23a2,Cds2,Chgb,Snap25,Ndufaf5,Naa20,Tm9sf4,Uqcc1,Scand1,Dlgap4,Rab5if,Ndrg3,Snhg11,Ralgapb,Slc32a1,Gdap1l1,Rims4,Slc12a5,Slc35c2,B4galt5,Nelfcd,Mrgbp,Arfgap1,Eef1a2,Stmn3,Dnajc5,Pcmtd2,Stmn2,Impa1,Nceh1,Ndufb5,Ndufc1,Setd7,Cog6,Nbea,Dhx36,Gmps,Kcnab1,Kpna4,Ppm1l,Smg5,Khdc4,Dap3,Rusc1,Fam189b,Chrnb2,Atp8b2,Ints3,Rfx5,Sema6c,Mrps21,Ankrd34a,Pex11b,Prkab2,Hipk1,Kcnd3,Atp5f1,Kcna2,Slc6a17,Celsr2,Extl2,Ank2,Sec24b,Ube2d3,H2afz,Lamtor3,Fubp1,Rabggtb,Sdcbp,Rab2a,Clvs1,Ndufb6,Nfx1,Dctn3,Galt,Stoml2,Ccdc107,Tln1,Creb3,Gba2,Frrs1l,Ugcg,Ttc39b,Sh3gl2,Sgip1,Usp24,Ttc4,Ssbp3,Lrp8,Mast2,Hectd3,Atp6v0b,Nfyc,Macf1,Ndufs5,Yrdc,Fabp3,Atpif1,Slc9a1,Trnp1,Zdhhc18,Mtfr1l,Man1c1,Rap1gap,Ece1,Micos10,Mfn2,Mtor,Dffa,Clstn1,Rere,Wrap73,Tmem240,Ccnl2,Cldn12,Adam22,Pclo,Srpk2,Fastk,Rheb,Dpp6,Mapre3,Fndc4,Ywhah,Maea,Nsd2,Gm1673,Htt,Lrpap1,D5Ertd579e,Crmp1,Kcnip4,Usp46,Grsf1,Cops4,Cds1,Wdfy3,Mapk10,Dipk1a,Dgkq,Sez6l,Ube3b,1500011B03Rik,Sppl3,Cabp1,Pop5,Bicdl1,Srrm4,Ksr2,Rnft2,Dtx1,Hectd4,Naa25,Pptc7,Rnf34,Mlxip,Zcchc8,Abcb9,Ccdc92,Bri3bp,Ran,Srrm3,Ywhag,Polr2j,Zkscan1,Bud31,Atp5j2,Mtus2,Uspl1,Casd1,Dync1i1,Ica1,Ndufa4,Kcnd2,Wasl,Impdh1,Klhdc10,Mtpn,Tcaf1,Atp6v0e2,AI854703,Cycs,Ppm1k,Serbp1,Rmnd5a,Sema4f,Dctn1,Paip2b,Aak1,Copg1,Tpra1,Lhfpl4,Creld1,Atp6v1e1,Slc2a3,Necap1,Clstn3,Grcc10,Eno2,Tpi1,Mlf2,Cops7a,Gapdh,Fam234b,Eps8,Plekha5,Ppp1r12c,Ube2s,Peg3,Ube2m,Ppp5c,Mark4,Tomm40,Dmac2,2310022A10Rik,Eid2,Supt5,Med29,Fam98c,Psmd8,Sbsn,Scn1b,Gramd1a,Lrp3,Iglon5,Ptov1,Cpt1c,Nomo1,Kcnj11,Snhg14,Snrpn,Mef2a,Ntrk3,Aen,Ngrn,Whamm,Tmem135,Ndufc2,Trim3,Timm10b,Psma1,Uqcrc2,Ndufab1,Spns1,Ypel3,Aldoa,Cdipt,Stx1b,Nsmce4a,Tacc2,Cend1,Brsk2,Arhgef7,Tubgcp3,Mcf2l,Dcun1d2,Vps36,Vdac3,Polb,Ikbkb,Hgsnat,Smim18,Mfhas1,Micu3,Slc25a4,Trappc11,Atp6v1b2,Ndufa13,Tmem59l,Rab3a,Ano8,Plvap,Unc13a,Eps15l1,Cherp,Tbc1d9,Tecr,Dand5,Calr,Mast1,Prdx2,Asna1,Dnaja2,Gnao1,Coq9,Cfap20,Csnk2a2,Got2,Nae1,Slc9a5,Atp6v0d1,Acd,Ranbp10,Dhx38,St3gal2,Aars,Znrf1,Rnf166,Cbfa2t3,Tcf25,Cog2,Tsnax,Dcun1d5,Ubl5,Pin1,Mrpl4,Acad8,Aplp2,Ddx25,Hspa8,Tmem25,Atp5l,Scn2b,Pcsk7,Dlat,Dmxl2,Idh3a,Dnaja4,Ube2q2,Fbxo22,Peak1,Scamp5,Cox5a,Mpi,Stoml1,Insyn1,Nptn,Bbs4,Pkm,Aagab,Hacd3,Clpx,Vps13c,Myo5a,Gnb5,Leo1,Lysmd2,Cox7a2,Hmgn3,Snap91,Trpc1,Armc8,Slc35g2,Nprl2,Ip6k1,Rnf123,Apeh,Ndufaf3,Dalrd3,Nckipsd,Uqcrc1,Tma7,Azi2,Gorasp1,Exosc7,Lrp11,Pcmt1,Reps1,Arfgef3,Akap7,Ncoa7,Tspyl4,Hdac2,Serinc1,Psap,Ppa1,Jmjd1c,Snrpd3,Mif,Rrp1,Rnf126,Atp5d,Cirbp,Ndufs7,Apc2,Uqcr11,Ap3d1,Oaz1,Zfr2,Arl1,Uhrf1bp1l,Slc25a3,Snrpf,Vezt,Kcnmb4,Cnot2,Gns,Dtx3,Mars,Atp5b,Ap1b1,Ewsr1,Xbp1,Ogdh,Rab1a,Mdh1,0610010F05Rik,Rnf145,Mapk9,Clk4,Vdac1,Rnf187,Hist3h2ba,Rai1,Smcr8,Ubb,Map2k4,Myh10,Vamp2,Trappc1,Fxr2,Senp3,0610010K14Rik,Rnasek,Emc6,Ccdc92b,Pitpna,Inpp5k,Blmh,Poldip2,Lyrm9,Ap2b1,Cltc,Mtmr4,Tspoap1,Cox11,Nme1,Luc7l3,Samd14,Atp5g1,Pnpo,Mrpl45,Lasp1,B230217C12Rik,Med24,Casc3,Krt222,Stat5b,Atp6v0a1,Tubg1,Rundc3a,Adam11,Acbd4,Nol11,Nt5c,Mrps7,Grb2,Wbp2,Acox1,Sec14l1,Cbx4,Faap100,Mrpl12,Rfng,Foxk2,Efr3b,Kidins220,Dld,Ankmy2,Akap6,Ralgapa1,Trappc6b,Pnn,Klhdc2,Actr10,Srsf5,Cox16,Arel1,Acyp1,Irf2bpl,Tmed8,Ahsa1,Snw1,Nrxn3,Sel1l,Ddx24,Atg2b,Papola,Meg3,Mirg,Eif5,Klc1,Atp5mpl,Zfp386,B3galnt2,Tbce,Epdr1,Mrs2,Uqcrfs1,Gfod1,Wnk2,Higd2a,Sncb,Rab24,Prelid1,H2afy,Hnrnpa0,Agtpbp1,Naa35,Isca1,Aopep,Uqcrb,Ube2ql1,Sdha,Poc5,Gfm2,Tnpo1,Rgs7bp,Mtrex,Ndufs4,Pxk,Pdhb,Cadps,Thoc7,Top2b,Dnajc9,Ppp3cb,Sec24c,Zswim8,Slmap,Appl1,Actr8,Nisch,Ghitm,Nedd8,Sdr39u1,Eef1akmt1,Sacs,Mir124a-1hg,Sucla2,Wbp4,Mycbp2,Slitrk1,Clybl,Oxct1,Ctnnd2,March6,Ywhaz,Atp6v1c1,Oxr1,Sybu,Taf2,Trappc9,Peg13,Ago2,Slc45a4,Lynx1,Grina,Cyc1,Mroh1,Rbfox2,Txn2,Kctd17,Gga1,Pdxp,Tomm22,Cbx7,Syngr1,Atf4,Tef,Ndufa6,Sult4a1,Atxn10,Tubgcp6,Sco2,Mapk8ip2,Rabl2,Abcd2,Slc38a1,Mcrs1,Asic1,Scn8a,Spryd3,Zfp385a,Trap1,Pam16,Cdip1,Ubald1,Mgrn1,Usp7,Dexi,Fopnl,Dnm1l,Pi4ka,Ccdc74a,Klhl22,Dgcr6,Trmt2a,Abcc5,Camk2n2,Eif4g1,Tmem41a,Senp2,Eif4a2,Ccdc50,0610012G03Rik,Ndufb4,Gsk3b,Tagln3,Dzip3,Zbtb11,Dcbld2,Atp5o,Cbr1,Ttc3,Brwd1,Wrb,Pde10a,Sod2,Ermard,Ppp2r1a,Zfp946,Hcfc1r1,Flywch1,Atp6v0c,Abca3,Mlst8,Caskin1,Traf7,Hagh,Spsb3,Clcn7,Rhbdl1,Mrpl28,Ergic1,Phf1,Uqcc2,Pacsin1,Mapk14,Rnf8,Akap8,Rgl2,Prrt1,Vars,Bag6,Atp6v1g2,2310061I04Rik,Rpp21,Gabbr1,Klhdc3,Foxp4,Pja2,Vapa,Ndufv2,Myl12b,Cebpzos,Calm2,Snrpd1,Ttc39c,Dtna,Elp2,Syt4,Slc25a46,Hspa9,Rnf14,Ndfip1,AC156546.1,Txnl1,Nars,Afg3l2,Spire1,Psmg2,Rnmt,Atp5a1,Gm16286,Pqlc1,Chka,Ndufv1,Rps6kb2,Ppp1ca,Ankrd13d,Lrfn4,Mrpl11,B4gat1,AI837181,Snx32,Capn1,Mrpl49,Sac3d1,Map4k2,Sf1,Nrxn2,Prdx5,Stip1,Otub1,Cox8a,Naa40,Mrpl16,Prune2,Zfand5,Ptar1,Smarca2,Pgam1,Zdhhc16,Mms19,Avpi1,Got1,Cuedc2,Arl3,Ina,Atp5md,Syp,Hdac6,Ddx3x,Araf,Hprt,Rtl8a,Slc9a6,Tmem185a,Cd99l2,Idh3g,Atp6ap1,Ubl4a,Maged1,Nhsl2,Cox7b,Pgk1,Gprasp1,Arxes1,Bex2,Bex3,Tceal3,Rnf128,Gnl3l,Huwe1,Sms,Eif1ax,Gm47283</t>
        </is>
      </c>
      <c r="M42" t="inlineStr">
        <is>
          <t>[(0, 23), (0, 69), (0, 70), (0, 73), (5, 23), (5, 69), (8, 23), (8, 69), (8, 73), (9, 1), (9, 4), (9, 6), (9, 11), (9, 12), (9, 15), (9, 18), (9, 21), (9, 22), (9, 23), (9, 24), (9, 26), (9, 32), (9, 34), (9, 36), (9, 38), (9, 41), (9, 42), (9, 45), (9, 46), (9, 49), (9, 50), (9, 52), (9, 54), (9, 58), (9, 62), (9, 65), (9, 66), (9, 68), (9, 69), (9, 70), (9, 71), (9, 72), (9, 73), (9, 74), (14, 23), (14, 69), (14, 73), (16, 23), (16, 69), (19, 23), (19, 69), (19, 70), (19, 73), (28, 23), (28, 69), (28, 73), (30, 23), (30, 24), (30, 69), (30, 70), (30, 73), (53, 69), (55, 23), (55, 69), (55, 70), (55, 73), (60, 23), (60, 24), (60, 69), (60, 70), (60, 73), (63, 23), (63, 69), (63, 73), (75, 23), (75, 69)]</t>
        </is>
      </c>
      <c r="N42" t="n">
        <v>3465</v>
      </c>
      <c r="O42" t="n">
        <v>0.75</v>
      </c>
      <c r="P42" t="n">
        <v>0.95</v>
      </c>
      <c r="Q42" t="n">
        <v>3</v>
      </c>
      <c r="R42" t="n">
        <v>10000</v>
      </c>
      <c r="S42" t="inlineStr">
        <is>
          <t>17/12/2022, 22:28:37</t>
        </is>
      </c>
      <c r="T42" s="3">
        <f>hyperlink("https://spiral.technion.ac.il/results/MTAwMDAwMg==/41/GOResultsPROCESS","link")</f>
        <v/>
      </c>
      <c r="U42" t="inlineStr">
        <is>
          <t>['GO:0006091:generation of precursor metabolites and energy (qval3.48E-14)', 'GO:1902600:proton transmembrane transport (qval7.71E-12)', 'GO:0009205:purine ribonucleoside triphosphate metabolic process (qval5.66E-12)', 'GO:0009199:ribonucleoside triphosphate metabolic process (qval8.73E-12)', 'GO:0009206:purine ribonucleoside triphosphate biosynthetic process (qval8.1E-12)', 'GO:0009145:purine nucleoside triphosphate biosynthetic process (qval9.62E-12)', 'GO:0009144:purine nucleoside triphosphate metabolic process (qval1E-11)', 'GO:0009201:ribonucleoside triphosphate biosynthetic process (qval1.44E-11)', 'GO:0009126:purine nucleoside monophosphate metabolic process (qval1.54E-11)', 'GO:0009167:purine ribonucleoside monophosphate metabolic process (qval1.38E-11)', 'GO:0046034:ATP metabolic process (qval1.38E-11)', 'GO:0009141:nucleoside triphosphate metabolic process (qval2.39E-11)', 'GO:0009123:nucleoside monophosphate metabolic process (qval7.4E-11)', 'GO:0006754:ATP biosynthetic process (qval9.54E-11)', 'GO:0009127:purine nucleoside monophosphate biosynthetic process (qval9.64E-11)', 'GO:0009168:purine ribonucleoside monophosphate biosynthetic process (qval9.04E-11)', 'GO:0044237:cellular metabolic process (qval8.79E-11)', 'GO:0009124:nucleoside monophosphate biosynthetic process (qval9.47E-11)', 'GO:0009161:ribonucleoside monophosphate metabolic process (qval9.1E-11)', 'GO:0009142:nucleoside triphosphate biosynthetic process (qval1.72E-10)', 'GO:0009156:ribonucleoside monophosphate biosynthetic process (qval2.17E-10)', 'GO:0006810:transport (qval2.43E-9)', 'GO:0009152:purine ribonucleotide biosynthetic process (qval2.53E-9)', 'GO:0051234:establishment of localization (qval9.04E-9)', 'GO:0009260:ribonucleotide biosynthetic process (qval1.19E-8)', 'GO:0015985:energy coupled proton transport, down electrochemical gradient (qval1.34E-8)', 'GO:0015986:ATP synthesis coupled proton transport (qval1.29E-8)', 'GO:0006164:purine nucleotide biosynthetic process (qval1.27E-8)', 'GO:0017144:drug metabolic process (qval1.32E-8)', 'GO:0022904:respiratory electron transport chain (qval1.55E-8)', 'GO:0009165:nucleotide biosynthetic process (qval1.89E-8)', 'GO:0051179:localization (qval2.41E-8)', 'GO:0046390:ribose phosphate biosynthetic process (qval2.5E-8)', 'GO:0042776:mitochondrial ATP synthesis coupled proton transport (qval2.5E-8)', 'GO:0072522:purine-containing compound biosynthetic process (qval2.77E-8)', 'GO:1901293:nucleoside phosphate biosynthetic process (qval3.31E-8)', 'GO:0022900:electron transport chain (qval4.73E-8)', 'GO:0008152:metabolic process (qval5.53E-8)', 'GO:0046907:intracellular transport (qval6.27E-8)', 'GO:0009150:purine ribonucleotide metabolic process (qval8.68E-8)', 'GO:0051649:establishment of localization in cell (qval2.39E-7)', 'GO:0009117:nucleotide metabolic process (qval2.44E-7)', 'GO:1901564:organonitrogen compound metabolic process (qval2.82E-7)', 'GO:0006163:purine nucleotide metabolic process (qval3.19E-7)', 'GO:0055086:nucleobase-containing small molecule metabolic process (qval3.43E-7)', 'GO:0006753:nucleoside phosphate metabolic process (qval3.72E-7)', 'GO:0015672:monovalent inorganic cation transport (qval4.04E-7)', 'GO:0009259:ribonucleotide metabolic process (qval4.87E-7)', 'GO:0009987:cellular process (qval1.58E-6)', 'GO:0019693:ribose phosphate metabolic process (qval2.01E-6)', 'GO:0072521:purine-containing compound metabolic process (qval2.07E-6)', 'GO:0051641:cellular localization (qval2.11E-6)', 'GO:0072524:pyridine-containing compound metabolic process (qval2.51E-6)', 'GO:0006119:oxidative phosphorylation (qval5.38E-6)', 'GO:1901566:organonitrogen compound biosynthetic process (qval5.52E-6)', 'GO:0006839:mitochondrial transport (qval5.56E-6)', 'GO:0098662:inorganic cation transmembrane transport (qval6.23E-6)', 'GO:0090407:organophosphate biosynthetic process (qval1.08E-5)', 'GO:0033108:mitochondrial respiratory chain complex assembly (qval1.12E-5)', 'GO:0006807:nitrogen compound metabolic process (qval1.77E-5)', 'GO:0006090:pyruvate metabolic process (qval2.03E-5)', 'GO:0010257:NADH dehydrogenase complex assembly (qval2.29E-5)', 'GO:0032981:mitochondrial respiratory chain complex I assembly (qval2.25E-5)', 'GO:0071704:organic substance metabolic process (qval4.46E-5)', 'GO:0044281:small molecule metabolic process (qval4.7E-5)', 'GO:0098655:cation transmembrane transport (qval5.56E-5)', 'GO:0099003:vesicle-mediated transport in synapse (qval5.49E-5)', 'GO:0098660:inorganic ion transmembrane transport (qval6.63E-5)', 'GO:0046496:nicotinamide nucleotide metabolic process (qval7.63E-5)', 'GO:0006099:tricarboxylic acid cycle (qval9.9E-5)', 'GO:0019362:pyridine nucleotide metabolic process (qval1.01E-4)', 'GO:0072525:pyridine-containing compound biosynthetic process (qval1.17E-4)', 'GO:0034622:cellular protein-containing complex assembly (qval1.23E-4)', 'GO:0006101:citrate metabolic process (qval1.35E-4)', 'GO:0065003:protein-containing complex assembly (qval1.48E-4)', 'GO:0006165:nucleoside diphosphate phosphorylation (qval1.51E-4)', 'GO:1990542:mitochondrial transmembrane transport (qval1.62E-4)', 'GO:0019637:organophosphate metabolic process (qval1.62E-4)', 'GO:0006733:oxidoreduction coenzyme metabolic process (qval1.76E-4)']</t>
        </is>
      </c>
      <c r="V42" s="3">
        <f>hyperlink("https://spiral.technion.ac.il/results/MTAwMDAwMg==/41/GOResultsFUNCTION","link")</f>
        <v/>
      </c>
      <c r="W42" t="inlineStr">
        <is>
          <t>['GO:0015078:proton transmembrane transporter activity (qval1.13E-11)', 'GO:0044769:ATPase activity, coupled to transmembrane movement of ions, rotational mechanism (qval3.07E-11)', 'GO:0015077:monovalent inorganic cation transmembrane transporter activity (qval4.07E-9)', 'GO:0022853:active ion transmembrane transporter activity (qval1.34E-8)', 'GO:0042625:ATPase coupled ion transmembrane transporter activity (qval1.07E-8)', 'GO:0019829:cation-transporting ATPase activity (qval8.92E-9)', 'GO:0046933:proton-transporting ATP synthase activity, rotational mechanism (qval1.37E-7)', 'GO:0042626:ATPase activity, coupled to transmembrane movement of substances (qval1.89E-7)', 'GO:0043492:ATPase activity, coupled to movement of substances (qval3.08E-7)', 'GO:0003824:catalytic activity (qval3.37E-7)', 'GO:0015399:primary active transmembrane transporter activity (qval3.73E-7)', 'GO:0015405:P-P-bond-hydrolysis-driven transmembrane transporter activity (qval3.42E-7)', 'GO:0022890:inorganic cation transmembrane transporter activity (qval4.47E-6)', 'GO:0046961:proton-transporting ATPase activity, rotational mechanism (qval1.08E-5)', 'GO:0036442:proton-exporting ATPase activity (qval1.72E-5)', 'GO:0005488:binding (qval3.16E-5)', 'GO:0005515:protein binding (qval4.99E-5)', 'GO:0042623:ATPase activity, coupled (qval5.78E-5)', 'GO:0008324:cation transmembrane transporter activity (qval6.48E-5)', 'GO:0019899:enzyme binding (qval6.35E-5)', 'GO:0016887:ATPase activity (qval7.83E-5)', 'GO:0015631:tubulin binding (qval1.75E-4)']</t>
        </is>
      </c>
      <c r="X42" s="3">
        <f>hyperlink("https://spiral.technion.ac.il/results/MTAwMDAwMg==/41/GOResultsCOMPONENT","link")</f>
        <v/>
      </c>
      <c r="Y42" t="inlineStr">
        <is>
          <t>['GO:0043209:myelin sheath (qval1.58E-24)', 'GO:0044424:intracellular part (qval1.22E-24)', 'GO:0044444:cytoplasmic part (qval2.02E-24)', 'GO:0005739:mitochondrion (qval5.52E-24)', 'GO:0044429:mitochondrial part (qval4.19E-23)', 'GO:0044455:mitochondrial membrane part (qval4.52E-23)', 'GO:0031966:mitochondrial membrane (qval4.32E-21)', 'GO:0098798:mitochondrial protein complex (qval5.81E-21)', 'GO:0043227:membrane-bounded organelle (qval6.98E-21)', 'GO:0044422:organelle part (qval2.04E-20)', 'GO:0043231:intracellular membrane-bounded organelle (qval2.68E-20)', 'GO:0098800:inner mitochondrial membrane protein complex (qval2.75E-20)', 'GO:0005743:mitochondrial inner membrane (qval2.74E-20)', 'GO:0043226:organelle (qval2.92E-20)', 'GO:0044446:intracellular organelle part (qval3.42E-20)', 'GO:0043229:intracellular organelle (qval1.22E-19)', 'GO:0031090:organelle membrane (qval9.4E-19)', 'GO:0019866:organelle inner membrane (qval1.52E-18)', 'GO:0044464:cell part (qval1.55E-17)', 'GO:0098796:membrane protein complex (qval2.36E-15)', 'GO:0098803:respiratory chain complex (qval3.04E-15)', 'GO:0070469:respiratory chain (qval3.23E-15)', 'GO:1990204:oxidoreductase complex (qval2.22E-12)', 'GO:0044456:synapse part (qval2.27E-11)', 'GO:0032991:protein-containing complex (qval2.45E-11)', 'GO:0016469:proton-transporting two-sector ATPase complex (qval2.2E-10)', 'GO:0030964:NADH dehydrogenase complex (qval5E-10)', 'GO:0045271:respiratory chain complex I (qval4.82E-10)', 'GO:0005747:mitochondrial respiratory chain complex I (qval4.65E-10)', 'GO:0097458:neuron part (qval1.6E-9)', 'GO:0045202:synapse (qval3.13E-9)', 'GO:0033177:proton-transporting two-sector ATPase complex, proton-transporting domain (qval1.64E-8)', 'GO:0045259:proton-transporting ATP synthase complex (qval3.88E-8)', 'GO:0005753:mitochondrial proton-transporting ATP synthase complex (qval3.76E-8)', 'GO:1902494:catalytic complex (qval1.52E-7)', 'GO:0098978:glutamatergic synapse (qval1.7E-7)', 'GO:0016020:membrane (qval1.79E-7)', 'GO:0033178:proton-transporting two-sector ATPase complex, catalytic domain (qval2.16E-7)', 'GO:0005829:cytosol (qval9.45E-7)', 'GO:0005737:cytoplasm (qval1.68E-6)', 'GO:0031300:intrinsic component of organelle membrane (qval1.12E-5)', 'GO:0008021:synaptic vesicle (qval2.66E-5)', 'GO:0070382:exocytic vesicle (qval3.34E-5)', 'GO:0070069:cytochrome complex (qval3.32E-5)']</t>
        </is>
      </c>
    </row>
    <row r="43">
      <c r="A43" s="1" t="n">
        <v>42</v>
      </c>
      <c r="B43" t="n">
        <v>20948</v>
      </c>
      <c r="C43" t="n">
        <v>3212</v>
      </c>
      <c r="D43" t="n">
        <v>76</v>
      </c>
      <c r="E43" t="n">
        <v>359</v>
      </c>
      <c r="F43" t="n">
        <v>887</v>
      </c>
      <c r="G43" t="n">
        <v>28</v>
      </c>
      <c r="H43" t="n">
        <v>5700</v>
      </c>
      <c r="I43" t="n">
        <v>68</v>
      </c>
      <c r="J43" s="2" t="n">
        <v>-958.5306283336128</v>
      </c>
      <c r="K43" t="n">
        <v>0.5782236250393382</v>
      </c>
      <c r="L43" t="inlineStr">
        <is>
          <t>Ogfrl1,Bend6,Cox5b,Actr1b,Gls,Fam126b,Ndufb3,Raph1,Unc80,Tuba4a,Sgpp2,Scg2,D130058E05Rik,Ndufa10,Gpc1,Kif1a,Bok,Clasp1,Ptpn4,Plekha6,Nmnat2,Tdrd5,Dnm3,Kifap3,Atp1b1,Ildr2,Rgs4,Pcp4l1,Rgs7,Enah,Camk1d,Atp5c1,Cacnb2,Gpr158,Grin1,Stxbp1,Strbp,Kif5c,Cacnb4,Kcnj3,Scn1a,Zfp804a,Kcna4,Scg5,Rasgrp1,Disp2,Ttbk2,Map1a,Ckmt1,Adra2b,Plcb4,Snap25,Pcsk2,Dzank1,Srxn1,Nrsn2,Map1lc3a,Ggt7,2900097C17Rik,Slc12a5,Ube2v1,Gnas,Chrna4,Eef1a2,Stmn3,Oprl1,Mir124-2hg,Nceh1,Eif5a2,Ndufb5,Hspa4l,Shox2,Ppm1l,Mllt11,Ngf,Kcnd3,Atp5f1,Kcna2,Slc6a17,Vav3,Ntng1,Synpo2,Rap1gds1,Nexn,Lrrc7,Fam110b,Pdp1,Ndufb6,Gba2,Fam221b,Ptpn3,Pakap,Trim32,Sh3gl2,Slc24a2,Patj,Dnajc6,Sgip1,Rnf11,Atpaf1,Ndufs5,Fndc5,Trnp1,Rap1gap,Agmat,Camta1,Adam22,Gm3510,Srpk2,Dpp6,Mapre3,Fndc4,Gckr,Nat8l,Kcnip4,Pcdh7,Uchl1,Gabra4,Ociad1,Grsf1,Rasgef1b,Mapk10,Btbd8,Atp5k,Cplx1,Cit,Atp2a2,Ccdc92,Tmem132c,Ywhag,Fam20c,Hsph1,Dync1i1,Asns,Ndufa4,Ccdc136,Rab11fip5,Copg1,Cntn4,Bhlhe40,Cpne9,Prrt3,Atp2b2,Slc6a11,Lrtm2,Atp6v1e1,Necap1,Eno2,Gpr162,Vamp1,Scnn1a,Ldhb,Cmas,Tnnt1,Peg3,Atp1a3,Cox6b1,Scn1b,Kcnc1,Slc17a6,Snrpn,9330171B17Rik,Rab38,Relt,Nrip3,Atp2a1,Stx1b,Adgra1,B4galnt4,Cend1,Zmat4,Micu3,Gm19744,Ndufa13,Hapln4,Rab3a,Ndrg4,4930513N10Rik,Carmil2,Tcf25,Tubb3,Dbndd1,Amotl1,Pde4a,Thy1,Scn2b,AI593442,Idh3a,Cox5a,Nptn,Hcn4,Pkm,Lrrc49,Oaz2,Rora,Myo5a,Fbxo9,Cox7a2,Ankrd34c,Rasgrf1,Rab6b,Samd5,Tpd52l1,Tspyl1,Tspyl4,Serinc1,Spock2,D830039M14Rik,Chchd10,Adarb1,Diras1,Tle5,Ndufa12,Atp2b1,Kcnc2,Tbc1d30,Atp5b,Nefh,Ap1b1,Ccm2,Vwc2,Mdh1,Sptbn1,Acyp2,Adra1b,Skp1a,Vdac1,Snap47,Rasd1,Arhgap44,Kcnab3,Rnf227,Pitpna,Coro6,Cdk5r1,Trim37,Hlf,Atp5g1,Cntnap1,Atxn7l3,Nsf,Pitpnc1,Efr3b,Vsnl1,Gm9866,Akap6,Fbxo33,Lrfn5,Fkbp3,Abhd12b,Atp6v1d,Ttc9,Zdhhc22,Nrxn3,Ndufb1-ps,Chga,Tunar,Evl,Vipr2,Asb13,Vps41,Elmo1,Nrn1,Smim13,Sncb,Spock1,Habp4,Uqcrb,Ndufs6,Glrx,Map1b,Rgs7bp,Rab3c,Cadps,Nkiras1,Ppp3cb,Prkcd,Ghitm,Sdr39u1,Sacs,Extl3,Nefl,Dnajc15,Prr30,Slitrk6,Cdh6,Nipal2,Cox6c,Ywhaz,Cthrc1,Fam49b,Peg13,Lynx1,Grina,Scrt1,Kctd17,Syngr1,Sult4a1,Mapk8ip2,Ccdc184,Tuba1b,Scn8a,Pde1b,Bmerb1,Dnm1l,Camk2n2,Tmem41a,Fbxo40,Tomm70a,Sod1,Synj1,Ttc3,Pcp4,Ppp2r1a,Flywch1,Mapk8ip3,Uqcc2,Pacsin1,Gabbr1,Nrtn,Rit2,Rell2,Ndfip1,Hspe1-rs1,Adamts19,Napg,Nars,Gnal,Gm16286,Ankrd13d,Klc2,Prdx5,Gpr137,Otub1,Gng3,B3gat3,Rorb,Pgam1,Avpi1,Got1,Ina,Atp5md,6720468P15Rik,Atrnl1,Hspa12a,Syp,Atp6ap2,Syn1,Hs6st2,Hprt,L1cam,Cited1,Nap1l2,Cox7b,Pgk1,Armcx2,Gprasp1,Map7d2,Reps2</t>
        </is>
      </c>
      <c r="M43" t="inlineStr">
        <is>
          <t>[(0, 12), (0, 26), (0, 32), (0, 66), (5, 12), (5, 32), (5, 66), (8, 12), (8, 32), (8, 66), (9, 12), (9, 32), (9, 66), (10, 12), (10, 66), (14, 12), (14, 26), (14, 32), (14, 66), (16, 12), (16, 26), (16, 66), (17, 12), (17, 32), (17, 66), (19, 12), (19, 26), (19, 32), (19, 66), (20, 12), (20, 66), (25, 12), (27, 12), (27, 66), (28, 12), (28, 66), (30, 12), (30, 26), (30, 32), (30, 66), (31, 12), (31, 66), (35, 12), (35, 32), (35, 66), (37, 12), (37, 66), (47, 12), (47, 32), (47, 66), (51, 12), (53, 12), (53, 32), (53, 66), (55, 12), (55, 26), (55, 32), (55, 66), (60, 12), (60, 26), (60, 32), (60, 66), (63, 12), (63, 32), (63, 66), (75, 12), (75, 32), (75, 66)]</t>
        </is>
      </c>
      <c r="N43" t="n">
        <v>2764</v>
      </c>
      <c r="O43" t="n">
        <v>0.75</v>
      </c>
      <c r="P43" t="n">
        <v>0.95</v>
      </c>
      <c r="Q43" t="n">
        <v>3</v>
      </c>
      <c r="R43" t="n">
        <v>10000</v>
      </c>
      <c r="S43" t="inlineStr">
        <is>
          <t>17/12/2022, 22:28:59</t>
        </is>
      </c>
      <c r="T43" s="3">
        <f>hyperlink("https://spiral.technion.ac.il/results/MTAwMDAwMg==/42/GOResultsPROCESS","link")</f>
        <v/>
      </c>
      <c r="U43" t="inlineStr">
        <is>
          <t>['GO:0051049:regulation of transport (qval3.1E-9)', 'GO:0098662:inorganic cation transmembrane transport (qval3.54E-8)', 'GO:0098660:inorganic ion transmembrane transport (qval1.3E-7)', 'GO:0015672:monovalent inorganic cation transport (qval1.23E-7)', 'GO:0098655:cation transmembrane transport (qval1.2E-7)', 'GO:0006812:cation transport (qval1.55E-7)', 'GO:0042391:regulation of membrane potential (qval6.48E-7)', 'GO:0099003:vesicle-mediated transport in synapse (qval9.29E-7)', 'GO:0030001:metal ion transport (qval8.83E-7)', 'GO:0006810:transport (qval1.26E-6)', 'GO:0032879:regulation of localization (qval1.46E-6)', 'GO:0051179:localization (qval1.71E-6)', 'GO:0043269:regulation of ion transport (qval1.7E-6)', 'GO:0034220:ion transmembrane transport (qval2.41E-6)', 'GO:0051649:establishment of localization in cell (qval3.76E-6)', 'GO:0051234:establishment of localization (qval6.37E-6)', 'GO:0098693:regulation of synaptic vesicle cycle (qval6.52E-6)', 'GO:0034765:regulation of ion transmembrane transport (qval2.28E-5)', 'GO:0050804:modulation of chemical synaptic transmission (qval2.47E-5)', 'GO:0099177:regulation of trans-synaptic signaling (qval2.45E-5)', 'GO:0051641:cellular localization (qval4.02E-5)', 'GO:0034762:regulation of transmembrane transport (qval6.33E-5)', 'GO:0050801:ion homeostasis (qval9.32E-5)', 'GO:0001508:action potential (qval9.9E-5)', 'GO:0060627:regulation of vesicle-mediated transport (qval1.6E-4)', 'GO:0006811:ion transport (qval1.56E-4)', 'GO:0046034:ATP metabolic process (qval1.81E-4)', 'GO:0045055:regulated exocytosis (qval2.06E-4)', 'GO:1990778:protein localization to cell periphery (qval2.24E-4)', 'GO:0017157:regulation of exocytosis (qval3.39E-4)', 'GO:1904062:regulation of cation transmembrane transport (qval3.73E-4)', 'GO:0065008:regulation of biological quality (qval3.94E-4)', 'GO:0046907:intracellular transport (qval3.97E-4)', 'GO:0010959:regulation of metal ion transport (qval4.05E-4)', 'GO:0035725:sodium ion transmembrane transport (qval4.3E-4)']</t>
        </is>
      </c>
      <c r="V43" s="3">
        <f>hyperlink("https://spiral.technion.ac.il/results/MTAwMDAwMg==/42/GOResultsFUNCTION","link")</f>
        <v/>
      </c>
      <c r="W43" t="inlineStr">
        <is>
          <t>['GO:0015077:monovalent inorganic cation transmembrane transporter activity (qval5.51E-12)', 'GO:0022890:inorganic cation transmembrane transporter activity (qval9.49E-12)', 'GO:0008324:cation transmembrane transporter activity (qval1.51E-10)', 'GO:0015318:inorganic molecular entity transmembrane transporter activity (qval4.99E-9)', 'GO:0015075:ion transmembrane transporter activity (qval3.86E-8)', 'GO:0046873:metal ion transmembrane transporter activity (qval2.27E-6)', 'GO:0005215:transporter activity (qval7.16E-6)', 'GO:0022857:transmembrane transporter activity (qval9.47E-6)', 'GO:0015078:proton transmembrane transporter activity (qval1.17E-5)', 'GO:0022832:voltage-gated channel activity (qval1.13E-5)', 'GO:0005244:voltage-gated ion channel activity (qval1.03E-5)', 'GO:0022853:active ion transmembrane transporter activity (qval9.93E-6)', 'GO:0042625:ATPase coupled ion transmembrane transporter activity (qval9.17E-6)', 'GO:0019829:cation-transporting ATPase activity (qval8.51E-6)', 'GO:0008092:cytoskeletal protein binding (qval4.19E-5)', 'GO:0022836:gated channel activity (qval5.89E-5)', 'GO:0022839:ion gated channel activity (qval1.14E-4)', 'GO:0005261:cation channel activity (qval1.15E-4)']</t>
        </is>
      </c>
      <c r="X43" s="3">
        <f>hyperlink("https://spiral.technion.ac.il/results/MTAwMDAwMg==/42/GOResultsCOMPONENT","link")</f>
        <v/>
      </c>
      <c r="Y43" t="inlineStr">
        <is>
          <t>['GO:0097458:neuron part (qval4.29E-23)', 'GO:0043209:myelin sheath (qval1.77E-18)', 'GO:0044456:synapse part (qval3.35E-18)', 'GO:0045202:synapse (qval2.66E-17)', 'GO:0098796:membrane protein complex (qval3.81E-17)', 'GO:0043005:neuron projection (qval7.8E-16)', 'GO:0120025:plasma membrane bounded cell projection (qval1.19E-13)', 'GO:0098793:presynapse (qval4.5E-13)', 'GO:1902495:transmembrane transporter complex (qval5.44E-12)', 'GO:0044297:cell body (qval7.32E-12)', 'GO:0042995:cell projection (qval1.11E-11)', 'GO:1990351:transporter complex (qval1.4E-11)', 'GO:0030424:axon (qval2.96E-11)', 'GO:0043025:neuronal cell body (qval4.04E-11)', 'GO:0098800:inner mitochondrial membrane protein complex (qval8.18E-11)', 'GO:0034703:cation channel complex (qval9.58E-11)', 'GO:0033267:axon part (qval1.77E-10)', 'GO:0034702:ion channel complex (qval1.98E-10)', 'GO:0044455:mitochondrial membrane part (qval3.34E-10)', 'GO:0044425:membrane part (qval7.74E-10)', 'GO:0120038:plasma membrane bounded cell projection part (qval8.12E-10)', 'GO:0044463:cell projection part (qval7.75E-10)', 'GO:0016020:membrane (qval3.82E-9)', 'GO:0098803:respiratory chain complex (qval3.68E-8)', 'GO:0070469:respiratory chain (qval4.37E-8)', 'GO:0098978:glutamatergic synapse (qval5.54E-8)', 'GO:0005739:mitochondrion (qval1.09E-7)', 'GO:0044444:cytoplasmic part (qval1.31E-7)', 'GO:0030425:dendrite (qval1.6E-7)', 'GO:0098889:intrinsic component of presynaptic membrane (qval3.61E-7)', 'GO:0098797:plasma membrane protein complex (qval7.19E-7)', 'GO:0099240:intrinsic component of synaptic membrane (qval9.57E-7)', 'GO:0098798:mitochondrial protein complex (qval1.25E-6)', 'GO:0031966:mitochondrial membrane (qval3.37E-6)', 'GO:0030964:NADH dehydrogenase complex (qval3.89E-6)', 'GO:0045271:respiratory chain complex I (qval3.78E-6)', 'GO:0005747:mitochondrial respiratory chain complex I (qval3.68E-6)', 'GO:0005743:mitochondrial inner membrane (qval1.02E-5)', 'GO:0008076:voltage-gated potassium channel complex (qval1.49E-5)', 'GO:0099699:integral component of synaptic membrane (qval2.33E-5)', 'GO:0099056:integral component of presynaptic membrane (qval2.55E-5)', 'GO:0098685:Schaffer collateral - CA1 synapse (qval2.49E-5)', 'GO:0032589:neuron projection membrane (qval2.5E-5)', 'GO:0044429:mitochondrial part (qval3.2E-5)', 'GO:0097060:synaptic membrane (qval3.39E-5)', 'GO:0019866:organelle inner membrane (qval3.44E-5)', 'GO:0031090:organelle membrane (qval3.51E-5)', 'GO:0098794:postsynapse (qval4.02E-5)']</t>
        </is>
      </c>
    </row>
    <row r="44">
      <c r="A44" s="1" t="n">
        <v>43</v>
      </c>
      <c r="B44" t="n">
        <v>20948</v>
      </c>
      <c r="C44" t="n">
        <v>3212</v>
      </c>
      <c r="D44" t="n">
        <v>76</v>
      </c>
      <c r="E44" t="n">
        <v>559</v>
      </c>
      <c r="F44" t="n">
        <v>2165</v>
      </c>
      <c r="G44" t="n">
        <v>43</v>
      </c>
      <c r="H44" t="n">
        <v>5700</v>
      </c>
      <c r="I44" t="n">
        <v>79</v>
      </c>
      <c r="J44" s="2" t="n">
        <v>-775.4021861244796</v>
      </c>
      <c r="K44" t="n">
        <v>0.5800728727792204</v>
      </c>
      <c r="L44" t="inlineStr">
        <is>
          <t>Cops5,Gdap1,Dst,Plekhb2,Cox5b,Mrpl30,Hspd1,Mob4,Ndufb3,Sumo1,Ndufs1,Tuba4a,Cab39,Kif1a,Atg4b,Clasp1,Plekha6,Nmnat2,Dnm3,Kifap3,Atp1b1,Mpc2,Mgst3,Uhmk1,Ndufs2,Copa,Fh1,Srp9,Cdc123,Atp5c1,Mrpl41,Rnf208,Edf1,Surf1,Slc27a4,Miga2,Dnm1,Slc25a25,Ak1,Stxbp1,Rab14,Psmb7,Slc25a12,Atp5g3,Mtx2,Tmx2,Ndufs3,Psmc3,Emc4,Scg5,Disp2,Tubgcp4,Ckmt1,Hypk,Cops2,Usp8,Idh3b,Snap25,Ndufaf5,Dstn,Sec23b,Naa20,Napb,Srxn1,Eif2s2,Dynlrb1,Map1lc3a,BC029722,Fitm2,Slc12a5,Ube2v1,Atp9a,Vapb,Eef1a2,Stmn3,Tpd52l2,Stmn2,Nceh1,Zmat3,Ndufb5,Hspa4l,Ndufc1,Gmps,Glrb,Rusc1,Sv2a,Csde1,Atp5f1,Sars,Rtca,Ank2,Ube2d3,Rap1gds1,Ttll7,Usp33,Impad1,Rab2a,Ndufb6,Dnaja1,Dctn3,Clta,Tomm5,Atp6v1g1,Sh3gl2,Rraga,Rnf11,Faf1,Elavl4,Atpaf1,Uqcrh,Akr1a1,Ctps,Ppt1,Ndufs5,5730409E04Rik,Pef1,Zcchc17,Atpif1,Gale,Cdc42,Rap1gap,Micos10,Sdhb,Clcn6,Ube4b,Clstn1,Park7,Acot7,Mrpl20,Aurkaip1,Sdf4,Orc5,Cdk5,Abcf2,Dpp6,Nrbp1,Ppp1cb,Gm1673,D5Ertd579e,Mrfap1,Ociad1,Rufy3,Grsf1,G3bp2,Cops4,Mapk10,Atp5k,Dgkq,Iscu,Coro1c,2210016L21Rik,Atp2a2,Denr,Arl6ip4,Ccdc92,Ubc,Bri3bp,Ran,Chchd2,Eif4h,Mdh2,Ywhag,Polr2j,Cops6,Get4,Psmg3,Aimp2,Atp5j2,Zfp655,Pomp,Ubl3,Dync1i1,Ndufa4,Arf5,Ndufb2,Ccdc126,Cycs,Cbx3,Gars,Nap1l5,Chmp3,Immt,Dctn1,Rab11fip5,Cct7,Pcbp1,Copg1,Hdac11,Atp6v1e1,Necap1,Eno2,Tpi1,Usp5,Iffo1,Gapdh,Ndufa9,Strap,Cmas,Etnk1,Bcat1,Ndufa3,Peg3,Clcn4,Ube2m,Ap2s1,Dmac2,Rab4b,Psmc4,Hnrnpl,Psmd8,Tbcb,Clip3,Cox6b1,Tmem147,Ap2a1,Prmt1,Tsg101,Tubgcp5,Snrpn,Ndn,Pak1,Mrpl48,Rab6a,Eif4g2,Uqcrc2,Ndufab1,Ypel3,Aldoa,Sez6l2,Glrx3,Bnip3,Cend1,Nap1l4,Dcun1d2,Gas6,Mrps31,Vdac3,Lsm1,Tnks,Slc25a4,Atp6v1b2,Cope,Rab3a,Mrpl34,Scoc,Ndufb7,Tecr,Prkaca,Gadd45gip1,Mast1,Asna1,Vps35,Dnaja2,Itfg1,Heatr3,Fto,Herpud1,Ciapin1,Got2,Carmil2,Prmt7,Aars,Gabarapl2,Cntnap4,Tcf25,Tubb3,Rab4a,Msantd4,Shfl,Mrpl4,Cdkn2d,Ddx25,Hspa8,Tmem25,Atp5l,Pafah1b2,Sik3,Timm8b,Idh3a,Tspan3,Scamp5,Cox5a,Nptn,Pkm,Polr2m,Fbxo9,Cox7a2,Tmem30a,Elovl4,Snap91,Morf4l1,Cdv3,Manf,Nckipsd,Uqcrc1,Dync1li1,Azi2,Ss18l2,Higd1a,Pcmt1,Rnf146,Ncoa7,Tspyl4,Micu1,Psap,Ppa1,Cisd1,Mif,Atp5d,Ndufs7,Oaz1,Lsm7,Timm13,Slc25a3,Ndufa12,Ube2n,Slc35e3,Cand1,Atp5b,Uqcr10,Ap1b1,Mrps24,Ogdh,Ppia,Rab1a,Mdh1,Ttc1,Mapk9,Ppp2ca,Skp1a,Vdac1,Uqcrq,Hint1,Atox1,Ubb,Arhgap44,Myh10,Ndel1,Naa38,Psmb6,Med31,Pafah1b1,Pitpna,Cltc,Dynll2,Nme1,Atp5g1,Nfe2l1,Pnpo,Psmb3,Krt222,Acly,Tubg1,Coa3,Arf2,Prkar1a,Mrpl58,Atp5h,Ube2o,Mrpl12,Ddx1,Ywhaq,Dld,Ap4s1,Brms1l,Fkbp3,Isca2,Eif2b2,Ift43,Ahsa1,Psmc1,Chga,Ddx24,Glrx5,Tunar,Gskip,Wars,Hsp90aa1,Klc1,Atp5mpl,Gdi2,Pfkp,Psma2,Vps41,Epdr1,Uqcrfs1,Wrnip1,Auh,Cltb,Sncb,Prelid1,Spock1,Ubqln1,Habp4,Uqcrb,Ndufs6,Sdha,Scamp1,Tbca,Col4a3bp,Mrps27,Ndufs4,Pdhb,Cadps,Thoc7,Nkiras1,Rtraf,Vdac2,Spcs1,Ncoa4,Ghitm,Psmc6,Cnih1,Nedd8,Sdr39u1,Sacs,Dpysl2,Sucla2,Dnajc15,Ndfip2,Prkaa1,Ttc33,Zfp622,Polr2k,Ubr5,Atp6v1c1,Oxr1,Efr3a,Peg13,Slc45a4,Cyc1,Vps28,Rbx1,Ndufa6,Sult4a1,Atxn10,Mapk8ip2,Kif21a,Zcrb1,Asic1,Cox14,Larp4,Hmox2,Cdip1,Dexi,Ube2v2,Dnm1l,Ube2l3,Tango2,Ap2m1,Psmd2,Eif4a2,Opa1,Ndufb4,Gsk3b,Cox17,Zbtb11,Pcnp,Tfg,Tomm70a,Atp5j,App,Cct8,Tmem50b,Atp5o,Mrps6,Ttc3,Tmem242,Tagap1,Mrpl18,Tcp1,Sod2,Psmb1,Ppp2r1a,Flywch1,Atp6v0c,Rnps1,Pgp,Hagh,Mapk8ip3,Stub1,Mrpl28,Uqcc2,Ndufv3,Pfdn6,Csnk2b,Ppp1r11,Enpp5,Hsp90ab1,Mrpl14,Mrps18a,Mea1,Tomm6,Rab5a,Ndufa11,Pja2,Vapa,Ndufv2,Myl12b,Cript,Cul2,Rit2,Paip2,Ube2d2a,Igip,Pfdn1,Rnf14,Ndfip1,Dcp2,Dmxl1,Napg,Nars,Fam210a,Atp5a1,Gm16286,Ndufs8,Klc2,Sf3b2,AI837181,Cfl1,Arl2,Fkbp2,Stip1,Prpf19,Pgam1,Got1,Ndufb8,Cuedc2,Actr1a,Arl3,Atp5md,Praf2,Dynlt3,Atp6ap2,Usp9x,Fundc1,Araf,Nkrf,Upf3b,Ndufa1,Mcts1,Rtl8a,Rtl8b,Fhl1,Atp6ap1,Gdi1,Fundc2,Nap1l2,Cox7b,Pgk1,Armcx1,Armcx3,Gprasp1,Gnl3l,Nbdy,Sms,Eif1ax,Map7d2,Pdha1</t>
        </is>
      </c>
      <c r="M44" t="inlineStr">
        <is>
          <t>[(7, 32), (7, 38), (14, 1), (14, 6), (14, 11), (14, 12), (14, 13), (14, 15), (14, 21), (14, 22), (14, 23), (14, 24), (14, 26), (14, 32), (14, 36), (14, 38), (14, 42), (14, 45), (14, 46), (14, 49), (14, 50), (14, 52), (14, 58), (14, 61), (14, 62), (14, 65), (14, 66), (14, 69), (14, 70), (14, 71), (14, 72), (14, 73), (14, 74), (16, 1), (16, 11), (16, 12), (16, 13), (16, 15), (16, 21), (16, 23), (16, 24), (16, 26), (16, 32), (16, 36), (16, 38), (16, 42), (16, 45), (16, 46), (16, 49), (16, 50), (16, 58), (16, 62), (16, 65), (16, 66), (16, 69), (16, 70), (16, 71), (16, 72), (16, 73), (16, 74), (20, 38), (27, 23), (27, 32), (27, 38), (27, 45), (27, 69), (27, 72), (27, 73), (31, 38), (37, 32), (37, 38), (39, 32), (39, 38), (41, 38), (51, 32), (51, 38), (67, 32), (67, 38), (68, 38)]</t>
        </is>
      </c>
      <c r="N44" t="n">
        <v>6226</v>
      </c>
      <c r="O44" t="n">
        <v>0.5</v>
      </c>
      <c r="P44" t="n">
        <v>0.95</v>
      </c>
      <c r="Q44" t="n">
        <v>3</v>
      </c>
      <c r="R44" t="n">
        <v>10000</v>
      </c>
      <c r="S44" t="inlineStr">
        <is>
          <t>17/12/2022, 22:29:33</t>
        </is>
      </c>
      <c r="T44" s="3">
        <f>hyperlink("https://spiral.technion.ac.il/results/MTAwMDAwMg==/43/GOResultsPROCESS","link")</f>
        <v/>
      </c>
      <c r="U44" t="inlineStr">
        <is>
          <t>['GO:0006091:generation of precursor metabolites and energy (qval1.01E-25)', 'GO:0022900:electron transport chain (qval2.95E-18)', 'GO:0022904:respiratory electron transport chain (qval5.69E-18)', 'GO:0009199:ribonucleoside triphosphate metabolic process (qval1.21E-17)', 'GO:0009205:purine ribonucleoside triphosphate metabolic process (qval4.78E-17)', 'GO:0046034:ATP metabolic process (qval1.07E-16)', 'GO:0009144:purine nucleoside triphosphate metabolic process (qval1.54E-16)', 'GO:0009141:nucleoside triphosphate metabolic process (qval4.59E-16)', 'GO:0033108:mitochondrial respiratory chain complex assembly (qval4.81E-16)', 'GO:0046907:intracellular transport (qval8.17E-16)', 'GO:0009201:ribonucleoside triphosphate biosynthetic process (qval1.7E-15)', 'GO:0010257:NADH dehydrogenase complex assembly (qval2.29E-15)', 'GO:0032981:mitochondrial respiratory chain complex I assembly (qval2.11E-15)', 'GO:0009260:ribonucleotide biosynthetic process (qval2.37E-15)', 'GO:0006754:ATP biosynthetic process (qval2.39E-15)', 'GO:0009152:purine ribonucleotide biosynthetic process (qval2.64E-15)', 'GO:0009142:nucleoside triphosphate biosynthetic process (qval3.05E-15)', 'GO:0051649:establishment of localization in cell (qval4.06E-15)', 'GO:0009206:purine ribonucleoside triphosphate biosynthetic process (qval5.07E-15)', 'GO:0009117:nucleotide metabolic process (qval5.06E-15)', 'GO:0046390:ribose phosphate biosynthetic process (qval5.52E-15)', 'GO:0009150:purine ribonucleotide metabolic process (qval5.93E-15)', 'GO:0009145:purine nucleoside triphosphate biosynthetic process (qval5.94E-15)', 'GO:0006753:nucleoside phosphate metabolic process (qval8.12E-15)', 'GO:0009126:purine nucleoside monophosphate metabolic process (qval7.96E-15)', 'GO:0009167:purine ribonucleoside monophosphate metabolic process (qval7.66E-15)', 'GO:0009259:ribonucleotide metabolic process (qval9.48E-15)', 'GO:0009127:purine nucleoside monophosphate biosynthetic process (qval9.44E-15)', 'GO:0009168:purine ribonucleoside monophosphate biosynthetic process (qval9.11E-15)', 'GO:0006164:purine nucleotide biosynthetic process (qval1.18E-14)', 'GO:0006810:transport (qval2.4E-14)', 'GO:0006163:purine nucleotide metabolic process (qval2.35E-14)', 'GO:0009156:ribonucleoside monophosphate biosynthetic process (qval2.68E-14)', 'GO:0072522:purine-containing compound biosynthetic process (qval3.43E-14)', 'GO:0015985:energy coupled proton transport, down electrochemical gradient (qval3.58E-14)', 'GO:0015986:ATP synthesis coupled proton transport (qval3.48E-14)', 'GO:0055086:nucleobase-containing small molecule metabolic process (qval4.53E-14)', 'GO:0019693:ribose phosphate metabolic process (qval4.56E-14)', 'GO:0009165:nucleotide biosynthetic process (qval5.38E-14)', 'GO:0034622:cellular protein-containing complex assembly (qval5.43E-14)', 'GO:0009161:ribonucleoside monophosphate metabolic process (qval5.87E-14)', 'GO:0009124:nucleoside monophosphate biosynthetic process (qval6.57E-14)', 'GO:0044237:cellular metabolic process (qval8.73E-14)', 'GO:0051234:establishment of localization (qval9.62E-14)', 'GO:1901293:nucleoside phosphate biosynthetic process (qval1.05E-13)', 'GO:0009123:nucleoside monophosphate metabolic process (qval1.66E-13)', 'GO:0072521:purine-containing compound metabolic process (qval1.75E-13)', 'GO:0017144:drug metabolic process (qval5.21E-13)', 'GO:0051641:cellular localization (qval1.08E-12)', 'GO:0042776:mitochondrial ATP synthesis coupled proton transport (qval3.92E-12)', 'GO:0051179:localization (qval5.49E-12)', 'GO:1902600:proton transmembrane transport (qval6.69E-12)', 'GO:0065003:protein-containing complex assembly (qval7.2E-12)', 'GO:0043933:protein-containing complex subunit organization (qval8.25E-12)', 'GO:0015031:protein transport (qval2.97E-11)', 'GO:0045184:establishment of protein localization (qval4.12E-11)', 'GO:1901566:organonitrogen compound biosynthetic process (qval6.24E-11)', 'GO:0016192:vesicle-mediated transport (qval7.91E-11)', 'GO:0006119:oxidative phosphorylation (qval1.03E-10)', 'GO:0055114:oxidation-reduction process (qval1.02E-10)', 'GO:0015833:peptide transport (qval1.15E-10)', 'GO:0042886:amide transport (qval1.29E-10)', 'GO:1901564:organonitrogen compound metabolic process (qval1.34E-10)', 'GO:0006839:mitochondrial transport (qval5.97E-10)', 'GO:0009987:cellular process (qval5.95E-10)', 'GO:0008152:metabolic process (qval6.29E-10)', 'GO:0006101:citrate metabolic process (qval6.38E-10)', 'GO:0071705:nitrogen compound transport (qval7.85E-10)', 'GO:0006122:mitochondrial electron transport, ubiquinol to cytochrome c (qval2.28E-9)', 'GO:0008104:protein localization (qval3.36E-9)', 'GO:0072350:tricarboxylic acid metabolic process (qval4.14E-9)', 'GO:0045333:cellular respiration (qval4.1E-9)', 'GO:0033036:macromolecule localization (qval6.74E-9)', 'GO:0006099:tricarboxylic acid cycle (qval7.89E-9)', 'GO:0019637:organophosphate metabolic process (qval1.21E-8)', 'GO:1990542:mitochondrial transmembrane transport (qval1.34E-8)', 'GO:0090407:organophosphate biosynthetic process (qval1.34E-8)', 'GO:0044271:cellular nitrogen compound biosynthetic process (qval2.09E-8)', 'GO:0007005:mitochondrion organization (qval2.71E-8)', 'GO:0051186:cofactor metabolic process (qval4.17E-8)', 'GO:0072524:pyridine-containing compound metabolic process (qval7.78E-8)', 'GO:0022607:cellular component assembly (qval8.93E-8)', 'GO:0071702:organic substance transport (qval9.19E-8)', 'GO:0006886:intracellular protein transport (qval1.14E-7)', 'GO:0046496:nicotinamide nucleotide metabolic process (qval1.59E-7)', 'GO:0009060:aerobic respiration (qval2.12E-7)', 'GO:0019362:pyridine nucleotide metabolic process (qval2.18E-7)', 'GO:0006807:nitrogen compound metabolic process (qval3.02E-7)', 'GO:0006733:oxidoreduction coenzyme metabolic process (qval3.45E-7)', 'GO:1901137:carbohydrate derivative biosynthetic process (qval6.18E-7)', 'GO:0044281:small molecule metabolic process (qval8.09E-7)', 'GO:0006090:pyruvate metabolic process (qval8.95E-7)', 'GO:0034641:cellular nitrogen compound metabolic process (qval1.15E-6)', 'GO:1901135:carbohydrate derivative metabolic process (qval1.48E-6)', 'GO:0009108:coenzyme biosynthetic process (qval1.53E-6)', 'GO:0099003:vesicle-mediated transport in synapse (qval2.23E-6)', 'GO:0016999:antibiotic metabolic process (qval2.44E-6)', 'GO:0051188:cofactor biosynthetic process (qval2.65E-6)', 'GO:1901575:organic substance catabolic process (qval3.49E-6)', 'GO:0044248:cellular catabolic process (qval7.01E-6)', 'GO:0061024:membrane organization (qval7.09E-6)', 'GO:0009056:catabolic process (qval7.13E-6)', 'GO:0071704:organic substance metabolic process (qval1.12E-5)', 'GO:0034654:nucleobase-containing compound biosynthetic process (qval1.2E-5)', 'GO:0006165:nucleoside diphosphate phosphorylation (qval1.4E-5)', 'GO:0009057:macromolecule catabolic process (qval1.39E-5)', 'GO:0015980:energy derivation by oxidation of organic compounds (qval1.42E-5)', 'GO:0006732:coenzyme metabolic process (qval1.92E-5)', 'GO:0071840:cellular component organization or biogenesis (qval2.01E-5)', 'GO:0016043:cellular component organization (qval2.25E-5)', 'GO:0006996:organelle organization (qval2.52E-5)', 'GO:0046939:nucleotide phosphorylation (qval2.52E-5)', 'GO:0018130:heterocycle biosynthetic process (qval3.27E-5)', 'GO:0034404:nucleobase-containing small molecule biosynthetic process (qval4.06E-5)', 'GO:0043603:cellular amide metabolic process (qval4.31E-5)', 'GO:0006120:mitochondrial electron transport, NADH to ubiquinone (qval4.28E-5)', 'GO:0006096:glycolytic process (qval4.26E-5)', 'GO:0044249:cellular biosynthetic process (qval4.46E-5)', 'GO:0046031:ADP metabolic process (qval4.67E-5)', 'GO:0072525:pyridine-containing compound biosynthetic process (qval5.24E-5)', 'GO:0006757:ATP generation from ADP (qval5.34E-5)', 'GO:0019438:aromatic compound biosynthetic process (qval5.54E-5)', 'GO:0019752:carboxylic acid metabolic process (qval6.77E-5)', 'GO:0044238:primary metabolic process (qval7.97E-5)', 'GO:0042866:pyruvate biosynthetic process (qval8.46E-5)', 'GO:0031396:regulation of protein ubiquitination (qval9.52E-5)', 'GO:0044265:cellular macromolecule catabolic process (qval9.49E-5)', 'GO:0070201:regulation of establishment of protein localization (qval9.46E-5)', 'GO:0009179:purine ribonucleoside diphosphate metabolic process (qval1E-4)', 'GO:0009135:purine nucleoside diphosphate metabolic process (qval9.95E-5)', 'GO:0019941:modification-dependent protein catabolic process (qval1.08E-4)']</t>
        </is>
      </c>
      <c r="V44" s="3">
        <f>hyperlink("https://spiral.technion.ac.il/results/MTAwMDAwMg==/43/GOResultsFUNCTION","link")</f>
        <v/>
      </c>
      <c r="W44" t="inlineStr">
        <is>
          <t>['GO:0015078:proton transmembrane transporter activity (qval8.18E-13)', 'GO:0046933:proton-transporting ATP synthase activity, rotational mechanism (qval1.01E-12)', 'GO:0044769:ATPase activity, coupled to transmembrane movement of ions, rotational mechanism (qval3.53E-11)', 'GO:0016462:pyrophosphatase activity (qval1.35E-10)', 'GO:0016817:hydrolase activity, acting on acid anhydrides (qval1.22E-10)', 'GO:0016818:hydrolase activity, acting on acid anhydrides, in phosphorus-containing anhydrides (qval1.01E-10)', 'GO:1901265:nucleoside phosphate binding (qval1.18E-9)', 'GO:0000166:nucleotide binding (qval1.03E-9)', 'GO:0017111:nucleoside-triphosphatase activity (qval1.06E-9)', 'GO:0022853:active ion transmembrane transporter activity (qval1.37E-9)', 'GO:0042625:ATPase coupled ion transmembrane transporter activity (qval1.24E-9)', 'GO:0019829:cation-transporting ATPase activity (qval1.14E-9)', 'GO:0003954:NADH dehydrogenase activity (qval1.71E-9)', 'GO:0036094:small molecule binding (qval4.38E-9)', 'GO:0032553:ribonucleotide binding (qval4.93E-9)', 'GO:0032555:purine ribonucleotide binding (qval6.12E-9)', 'GO:0035639:purine ribonucleoside triphosphate binding (qval6.96E-9)', 'GO:0009055:electron transfer activity (qval6.96E-9)', 'GO:0017076:purine nucleotide binding (qval8.16E-9)', 'GO:0008137:NADH dehydrogenase (ubiquinone) activity (qval1.92E-8)', 'GO:0050136:NADH dehydrogenase (quinone) activity (qval1.83E-8)', 'GO:0003824:catalytic activity (qval2.02E-8)', 'GO:0097367:carbohydrate derivative binding (qval3.78E-8)', 'GO:0019899:enzyme binding (qval1.39E-6)', 'GO:0016655:oxidoreductase activity, acting on NAD(P)H, quinone or similar compound as acceptor (qval2.48E-6)', 'GO:0015631:tubulin binding (qval4.33E-6)', 'GO:0051537:2 iron, 2 sulfur cluster binding (qval5.3E-6)', 'GO:0042626:ATPase activity, coupled to transmembrane movement of substances (qval5.38E-6)', 'GO:0043168:anion binding (qval5.59E-6)', 'GO:0043492:ATPase activity, coupled to movement of substances (qval7.8E-6)', 'GO:0015399:primary active transmembrane transporter activity (qval1E-5)', 'GO:0015405:P-P-bond-hydrolysis-driven transmembrane transporter activity (qval9.71E-6)', 'GO:0051540:metal cluster binding (qval1.25E-5)', 'GO:0051536:iron-sulfur cluster binding (qval1.21E-5)', 'GO:0032550:purine ribonucleoside binding (qval2.06E-5)', 'GO:0008144:drug binding (qval2.09E-5)', 'GO:0016651:oxidoreductase activity, acting on NAD(P)H (qval2.4E-5)', 'GO:0005515:protein binding (qval2.38E-5)', 'GO:0016491:oxidoreductase activity (qval2.39E-5)', 'GO:0001883:purine nucleoside binding (qval2.35E-5)', 'GO:0032549:ribonucleoside binding (qval2.45E-5)', 'GO:0031625:ubiquitin protein ligase binding (qval3.07E-5)', 'GO:0005525:GTP binding (qval3.65E-5)', 'GO:0032559:adenyl ribonucleotide binding (qval3.63E-5)', 'GO:0015077:monovalent inorganic cation transmembrane transporter activity (qval3.73E-5)', 'GO:0005488:binding (qval3.7E-5)', 'GO:0032561:guanyl ribonucleotide binding (qval4.05E-5)', 'GO:0001882:nucleoside binding (qval3.97E-5)', 'GO:0019001:guanyl nucleotide binding (qval3.89E-5)', 'GO:0030554:adenyl nucleotide binding (qval4.53E-5)', 'GO:0001671:ATPase activator activity (qval4.81E-5)', 'GO:0005524:ATP binding (qval4.86E-5)', 'GO:0044389:ubiquitin-like protein ligase binding (qval7.73E-5)', 'GO:0016887:ATPase activity (qval7.98E-5)']</t>
        </is>
      </c>
      <c r="X44" s="3">
        <f>hyperlink("https://spiral.technion.ac.il/results/MTAwMDAwMg==/43/GOResultsCOMPONENT","link")</f>
        <v/>
      </c>
      <c r="Y44" t="inlineStr">
        <is>
          <t>['GO:0044455:mitochondrial membrane part (qval4.96E-54)', 'GO:0005739:mitochondrion (qval4.52E-52)', 'GO:0098798:mitochondrial protein complex (qval7.32E-52)', 'GO:0044444:cytoplasmic part (qval2.65E-51)', 'GO:0044429:mitochondrial part (qval1.38E-48)', 'GO:0098800:inner mitochondrial membrane protein complex (qval1.59E-47)', 'GO:0043209:myelin sheath (qval5.82E-43)', 'GO:0098803:respiratory chain complex (qval1.05E-39)', 'GO:0070469:respiratory chain (qval3.42E-39)', 'GO:0031966:mitochondrial membrane (qval6.81E-39)', 'GO:0005743:mitochondrial inner membrane (qval3.33E-36)', 'GO:0044424:intracellular part (qval1.26E-35)', 'GO:0019866:organelle inner membrane (qval6.48E-34)', 'GO:1990204:oxidoreductase complex (qval7.35E-34)', 'GO:0043226:organelle (qval5.46E-31)', 'GO:0043227:membrane-bounded organelle (qval8.75E-31)', 'GO:0043229:intracellular organelle (qval8.32E-31)', 'GO:0043231:intracellular membrane-bounded organelle (qval7.02E-29)', 'GO:0030964:NADH dehydrogenase complex (qval6.15E-28)', 'GO:0045271:respiratory chain complex I (qval5.85E-28)', 'GO:0005747:mitochondrial respiratory chain complex I (qval5.57E-28)', 'GO:0044446:intracellular organelle part (qval3.18E-27)', 'GO:0031090:organelle membrane (qval7.32E-27)', 'GO:0032991:protein-containing complex (qval2.28E-26)', 'GO:0044422:organelle part (qval7.15E-25)', 'GO:0098796:membrane protein complex (qval1.98E-23)', 'GO:0044464:cell part (qval2.69E-22)', 'GO:1902494:catalytic complex (qval2.37E-18)', 'GO:0045259:proton-transporting ATP synthase complex (qval1.02E-15)', 'GO:0005753:mitochondrial proton-transporting ATP synthase complex (qval9.9E-16)', 'GO:0016469:proton-transporting two-sector ATPase complex (qval2.84E-14)', 'GO:0005829:cytosol (qval6.79E-12)', 'GO:0097458:neuron part (qval2.05E-11)', 'GO:0045275:respiratory chain complex III (qval6.66E-11)', 'GO:0005750:mitochondrial respiratory chain complex III (qval6.47E-11)', 'GO:0000276:mitochondrial proton-transporting ATP synthase complex, coupling factor F(o) (qval1.05E-10)', 'GO:0045263:proton-transporting ATP synthase complex, coupling factor F(o) (qval1.02E-10)', 'GO:0070069:cytochrome complex (qval1.17E-10)', 'GO:0005737:cytoplasm (qval3.17E-10)', 'GO:0044297:cell body (qval2.32E-9)', 'GO:0033178:proton-transporting two-sector ATPase complex, catalytic domain (qval7.43E-9)', 'GO:0033177:proton-transporting two-sector ATPase complex, proton-transporting domain (qval7.6E-9)', 'GO:0005874:microtubule (qval6.28E-8)', 'GO:0031410:cytoplasmic vesicle (qval1.67E-7)', 'GO:0048471:perinuclear region of cytoplasm (qval1.76E-7)', 'GO:0097708:intracellular vesicle (qval1.93E-7)', 'GO:0031982:vesicle (qval1.93E-7)', 'GO:0015630:microtubule cytoskeleton (qval1.74E-6)', 'GO:0044456:synapse part (qval2.5E-6)', 'GO:0043025:neuronal cell body (qval3.48E-6)', 'GO:0030117:membrane coat (qval3.46E-6)', 'GO:0043005:neuron projection (qval3.79E-6)', 'GO:0099503:secretory vesicle (qval4.7E-6)', 'GO:0000315:organellar large ribosomal subunit (qval6.59E-6)', 'GO:0005762:mitochondrial large ribosomal subunit (qval6.47E-6)', 'GO:0045261:proton-transporting ATP synthase complex, catalytic core F(1) (qval7.12E-6)', 'GO:0031970:organelle envelope lumen (qval7.41E-6)', 'GO:0005758:mitochondrial intermembrane space (qval7.85E-6)', 'GO:0099513:polymeric cytoskeletal fiber (qval7.77E-6)', 'GO:0000502:proteasome complex (qval8.93E-6)', 'GO:1905369:endopeptidase complex (qval1.07E-5)', 'GO:0005768:endosome (qval1.2E-5)', 'GO:0098835:presynaptic endocytic zone membrane (qval2.16E-5)', 'GO:0030424:axon (qval2.3E-5)', 'GO:0008021:synaptic vesicle (qval2.66E-5)', 'GO:0005741:mitochondrial outer membrane (qval2.68E-5)']</t>
        </is>
      </c>
    </row>
    <row r="45">
      <c r="A45" s="1" t="n">
        <v>44</v>
      </c>
      <c r="B45" t="n">
        <v>20948</v>
      </c>
      <c r="C45" t="n">
        <v>3212</v>
      </c>
      <c r="D45" t="n">
        <v>76</v>
      </c>
      <c r="E45" t="n">
        <v>409</v>
      </c>
      <c r="F45" t="n">
        <v>748</v>
      </c>
      <c r="G45" t="n">
        <v>16</v>
      </c>
      <c r="H45" t="n">
        <v>5700</v>
      </c>
      <c r="I45" t="n">
        <v>45</v>
      </c>
      <c r="J45" s="2" t="n">
        <v>-608.3022861616333</v>
      </c>
      <c r="K45" t="n">
        <v>0.5811865258054231</v>
      </c>
      <c r="L45" t="inlineStr">
        <is>
          <t>Sox17,Rpl7,Ankrd39,Fam178b,Aox3,Acadl,Tmbim1,Ctdsp1,Plcd4,Sned1,Ralb,Tmem37,Dbi,Slc41a1,Adipor1,Tor1aip1,Cryzl2,Prdx6,Myoc,Fmo1,Mpzl1,Rcsd1,Rgs5,Ddr2,Sdhc,Fcer1g,Atp1a2,Tagln2,Ifi207,Ifi204,Itpkb,Trp53bp2,Hlx,G0s2,Itih5,Rsu1,Vim,Slc39a12,Ptgds,Phyhd1,Lcn2,Angptl2,Gsn,Stom,Fign,Nfe2l2,4833423E24Rik,Rapsn,Mdk,Cat,Cd59a,Serf2,B2m,Blvra,Fbln7,Smox,Dstn,Rrbp1,Kiz,Cd93,Slc52a3,Id1,Sdc4,Pltp,Slc13a3,Ctsz,Helz2,Pex2,Pld1,Anxa5,Slc7a11,Sh3d19,Bcan,Shc1,S100a1,S100a13,S100a6,S100a11,Lysmd1,Adamtsl4,Ecm1,BC028528,Txnip,Phgdh,Slc16a1,Rhoc,Vcam1,Cnn3,A730020M07Rik,Manba,Adh5,Pdlim5,Gng5,Adgrl4,Wls,Plekhf2,Ccl19,Erp44,Lpar1,Tek,Cyp2j6,Slc6a9,Slc2a1,Wasf2,Grrp1,Clic4,Id3,C1qb,C1qa,Nbl1,Padi2,Szrd1,Agtrap,Fbxo2,Pgd,1500002C15Rik,Vwa1,Slc4a2,Hadhb,Emilin1,Khk,Cd38,Igfbp7,Anxa3,Sparcl1,Rplp0,Sdsl,Slc8b1,Tpcn1,Hip1,Hspb1,Trip6,Pcolce,Tsc22d4,Gng11,Col1a2,Cped1,Calu,Smo,Podxl,Bpgm,Cald1,Parp12,Creb5,Fkbp9,Gadd45a,Krcc1,Vamp5,Vamp8,Dok1,Tprkb,Antxr1,Txnrd3,A2m,Tnfrsf1a,Cd9,Vwf,Mgst1,Sspn,Rps9,Cox6b2,Rpl28,Ehd2,Apoe,Blvrb,Ech1,Capns1,Hspb6,Lsr,Fxyd1,Pepd,Etfb,Rras,Fcgrt,Ftl1,Rpl18,Rgma,Iqgap1,Rps17,Ccdc90b,Serpinh1,Ucp2,Cavin3,Oat,Ifitm3,Pnpla2,Ctsd,Cd81,Lamp1,Plat,Kat6a,Sfrp1,Slc7a2,Pdgfrl,Asah1,Klf2,Gm19935,Mt1,Cdh5,Cmtm3,Lcat,Slc12a4,Nfatc3,Nqo1,Wfdc1,Crispld2,Cyba,Agt,2310022B05Rik,Itgb1,Pdgfd,Icam1,Fdx1,Rdx,Cgnl1,Myo6,Zic4,Atp1b3,Rbp1,Amotl2,Parp3,Sema3b,Gnai2,Slc38a3,Dag1,Rhoa,Lamb2,Tmie,Als2cl,Tgfbr2,Acaa1a,Myct1,Enpp1,Enpp3,Cd164,Gja1,Fabp7,Col13a1,Srgn,Pttg1ip,Bsg,Appl2,Rfx4,Timp3,Galnt4,Ptprb,Ctdsp2,Rbms2,Ormdl2,Cd63,Rdh5,Bloc1s1,Tcn2,Tns3,Fam161a,Efemp1,Gm2a,Slc36a2,Sparc,Srebf1,Flii,Pmp22,Atp1b2,Tnfsf12,Slc2a4,Gabarap,Acadvl,Serpinf1,Myo1c,Nxn,Tmem98,Ccl12,Slfn2,Dhrs11,Col1a1,Rpl23,Stat3,Naglu,Ramp2,Grn,Gfap,Smurf2,Slc9a3r1,Foxj1,Prpsap1,P4hb,Cbr2,Laptm4a,Ntsr2,Iah1,Adi1,Arf6,Zfp36l1,Entpd5,Npc2,Ift43,Ifi27l2a,Aspg,C230035I16Rik,Hist1h2bc,Hist1h1c,Serpinb6b,Serpinb9,Nqo2,Eci2,A330048O09Rik,Card19,Ecm2,Tgfbi,Ctsl,Zfp58,Arsk,Il6st,Zcchc24,Stab1,Btd,Vstm4,Fermt2,Rnase4,Abhd4,Lrp10,Efs,Gjb6,Tpt1,Cnmd,Cln5,Ednrb,Dnajc3,Selenop,Snhg18,Angpt1,Ly6a,Ly6c1,Myh9,Tst,Cdc42ep1,Lgals1,Cyp2d22,Serhl,Cyb5r3,Tspo,Mlc1,Plxnb2,Slc38a1,Slc38a2,Tmbim6,Smagp,Tns2,Sp1,Eef2kmt,Prodh,Cldn5,Cdc45,Apod,Heg1,Itgb5,Parp14,Fstl1,Arhgap31,Spice1,St3gal6,Bace2,Rnaset2a,Thbs2,Atp6v0e,H2-K1,Psmb9,Tap2,C4b,Ddah2,H2-D1,Ddr1,H2-T22,Gm42418,Mmut,Ccnd3,Rpl36,Myl12a,Aqp4,Ctnna1,Fgf1,Prdm6,Cd74,Fech,Cidea,Unc93b1,Pcx,Neat1,Ahnak,Asrgl1,Cntf,Rfk,Ostf1,Aldh1a1,Tjp2,Tmem252,Sfrp5,Scd1,Ebp,Slc38a5,Mid1ip1,Maoa,Lamp2,G6pdx,Msn,Itm2a,Trmt2b,Nxt2,Kcne1l</t>
        </is>
      </c>
      <c r="M45" t="inlineStr">
        <is>
          <t>[(15, 10), (15, 11), (15, 17), (15, 20), (36, 10), (36, 11), (36, 17), (36, 20), (39, 20), (41, 10), (41, 11), (41, 17), (41, 20), (42, 10), (42, 11), (42, 17), (42, 20), (45, 10), (45, 11), (45, 17), (45, 20), (49, 10), (49, 11), (49, 17), (49, 20), (54, 10), (54, 11), (54, 17), (54, 20), (58, 10), (58, 11), (58, 17), (58, 20), (65, 10), (65, 11), (65, 17), (65, 20), (68, 10), (68, 11), (68, 17), (68, 20), (74, 10), (74, 11), (74, 17), (74, 20)]</t>
        </is>
      </c>
      <c r="N45" t="n">
        <v>3645</v>
      </c>
      <c r="O45" t="n">
        <v>0.5</v>
      </c>
      <c r="P45" t="n">
        <v>0.95</v>
      </c>
      <c r="Q45" t="n">
        <v>3</v>
      </c>
      <c r="R45" t="n">
        <v>10000</v>
      </c>
      <c r="S45" t="inlineStr">
        <is>
          <t>17/12/2022, 22:30:03</t>
        </is>
      </c>
      <c r="T45" s="3">
        <f>hyperlink("https://spiral.technion.ac.il/results/MTAwMDAwMg==/44/GOResultsPROCESS","link")</f>
        <v/>
      </c>
      <c r="U45" t="inlineStr">
        <is>
          <t>['GO:2000145:regulation of cell motility (qval5.22E-14)', 'GO:0030334:regulation of cell migration (qval4.46E-14)', 'GO:0051270:regulation of cellular component movement (qval3.22E-14)', 'GO:0040012:regulation of locomotion (qval2.19E-13)', 'GO:0051241:negative regulation of multicellular organismal process (qval3.41E-11)', 'GO:0051093:negative regulation of developmental process (qval4.13E-11)', 'GO:1901342:regulation of vasculature development (qval9.05E-10)', 'GO:0065008:regulation of biological quality (qval8.34E-10)', 'GO:0045765:regulation of angiogenesis (qval8.71E-10)', 'GO:0032879:regulation of localization (qval4.01E-9)', 'GO:0022603:regulation of anatomical structure morphogenesis (qval5.42E-9)', 'GO:0030335:positive regulation of cell migration (qval3.15E-8)', 'GO:0051239:regulation of multicellular organismal process (qval5.88E-8)', 'GO:2000147:positive regulation of cell motility (qval6.74E-8)', 'GO:0040017:positive regulation of locomotion (qval9.46E-8)', 'GO:0048518:positive regulation of biological process (qval9.57E-8)', 'GO:0007155:cell adhesion (qval1.2E-7)', 'GO:0051272:positive regulation of cellular component movement (qval1.48E-7)', 'GO:0042221:response to chemical (qval1.46E-7)', 'GO:0022610:biological adhesion (qval1.48E-7)', 'GO:0042127:regulation of cell proliferation (qval1.73E-7)', 'GO:0010033:response to organic substance (qval1.97E-7)', 'GO:0031589:cell-substrate adhesion (qval2.28E-7)', 'GO:0050793:regulation of developmental process (qval2.38E-7)', 'GO:0050896:response to stimulus (qval3.86E-7)', 'GO:0006629:lipid metabolic process (qval4.91E-7)', 'GO:0065007:biological regulation (qval8.21E-7)', 'GO:0048523:negative regulation of cellular process (qval1.16E-6)', 'GO:0045596:negative regulation of cell differentiation (qval1.73E-6)', 'GO:0002682:regulation of immune system process (qval1.76E-6)', 'GO:0048583:regulation of response to stimulus (qval3.31E-6)', 'GO:0051246:regulation of protein metabolic process (qval3.56E-6)', 'GO:2000026:regulation of multicellular organismal development (qval3.63E-6)', 'GO:0042592:homeostatic process (qval3.7E-6)', 'GO:0048519:negative regulation of biological process (qval3.86E-6)', 'GO:0051128:regulation of cellular component organization (qval4.17E-6)', 'GO:0050768:negative regulation of neurogenesis (qval5.92E-6)', 'GO:0010721:negative regulation of cell development (qval6.44E-6)', 'GO:0007160:cell-matrix adhesion (qval7.22E-6)', 'GO:0051961:negative regulation of nervous system development (qval7.07E-6)', 'GO:0045766:positive regulation of angiogenesis (qval1.12E-5)', 'GO:1904018:positive regulation of vasculature development (qval1.24E-5)', 'GO:0042981:regulation of apoptotic process (qval1.51E-5)', 'GO:0044281:small molecule metabolic process (qval1.5E-5)', 'GO:0043067:regulation of programmed cell death (qval2.66E-5)', 'GO:0051271:negative regulation of cellular component movement (qval2.78E-5)', 'GO:1901700:response to oxygen-containing compound (qval2.76E-5)', 'GO:0050789:regulation of biological process (qval3.4E-5)', 'GO:0032502:developmental process (qval3.46E-5)', 'GO:0010941:regulation of cell death (qval4.45E-5)', 'GO:2000146:negative regulation of cell motility (qval4.63E-5)', 'GO:0051240:positive regulation of multicellular organismal process (qval6.04E-5)', 'GO:0048585:negative regulation of response to stimulus (qval8.02E-5)', 'GO:0030336:negative regulation of cell migration (qval8.16E-5)', 'GO:0019216:regulation of lipid metabolic process (qval8.61E-5)', 'GO:0070887:cellular response to chemical stimulus (qval1.19E-4)', 'GO:0010632:regulation of epithelial cell migration (qval1.2E-4)', 'GO:0051050:positive regulation of transport (qval1.24E-4)', 'GO:0008202:steroid metabolic process (qval1.31E-4)', 'GO:0045665:negative regulation of neuron differentiation (qval1.37E-4)', 'GO:0051716:cellular response to stimulus (qval1.36E-4)', 'GO:0010977:negative regulation of neuron projection development (qval1.67E-4)', 'GO:0040013:negative regulation of locomotion (qval1.95E-4)', 'GO:0065009:regulation of molecular function (qval1.96E-4)', 'GO:0060284:regulation of cell development (qval1.94E-4)', 'GO:0043062:extracellular structure organization (qval1.94E-4)']</t>
        </is>
      </c>
      <c r="V45" s="3">
        <f>hyperlink("https://spiral.technion.ac.il/results/MTAwMDAwMg==/44/GOResultsFUNCTION","link")</f>
        <v/>
      </c>
      <c r="W45" t="inlineStr">
        <is>
          <t>['GO:0005515:protein binding (qval2.26E-7)', 'GO:0005102:signaling receptor binding (qval6.8E-6)', 'GO:0044877:protein-containing complex binding (qval6.39E-6)', 'GO:0042802:identical protein binding (qval1.14E-5)', 'GO:0005518:collagen binding (qval3.27E-5)', 'GO:0005488:binding (qval1.12E-4)', 'GO:0016491:oxidoreductase activity (qval1.19E-4)', 'GO:0044548:S100 protein binding (qval2.29E-4)', 'GO:0005178:integrin binding (qval2.17E-4)']</t>
        </is>
      </c>
      <c r="X45" s="3">
        <f>hyperlink("https://spiral.technion.ac.il/results/MTAwMDAwMg==/44/GOResultsCOMPONENT","link")</f>
        <v/>
      </c>
      <c r="Y45" t="inlineStr">
        <is>
          <t>['GO:0044421:extracellular region part (qval4.82E-21)', 'GO:0005615:extracellular space (qval4.49E-18)', 'GO:0005576:extracellular region (qval8.89E-13)', 'GO:0062023:collagen-containing extracellular matrix (qval7.96E-13)', 'GO:0031012:extracellular matrix (qval1.27E-11)', 'GO:0044459:plasma membrane part (qval1.93E-9)', 'GO:0098552:side of membrane (qval5.59E-9)', 'GO:0005886:plasma membrane (qval6.21E-9)', 'GO:0009986:cell surface (qval9.56E-9)', 'GO:0009897:external side of plasma membrane (qval4.34E-8)', 'GO:0045121:membrane raft (qval1.6E-7)', 'GO:0098857:membrane microdomain (qval1.57E-7)', 'GO:0098589:membrane region (qval3.01E-7)', 'GO:0044444:cytoplasmic part (qval1.5E-6)', 'GO:0016020:membrane (qval1.59E-6)', 'GO:0030666:endocytic vesicle membrane (qval3.66E-6)', 'GO:0000323:lytic vacuole (qval3.83E-6)', 'GO:0005764:lysosome (qval3.62E-6)', 'GO:0005911:cell-cell junction (qval4.34E-6)', 'GO:0044425:membrane part (qval4.52E-6)', 'GO:0031982:vesicle (qval4.89E-6)', 'GO:0030670:phagocytic vesicle membrane (qval8.18E-6)', 'GO:0098590:plasma membrane region (qval1.3E-5)', 'GO:0005773:vacuole (qval4.05E-5)', 'GO:0031410:cytoplasmic vesicle (qval4.35E-5)', 'GO:0097708:intracellular vesicle (qval4.79E-5)', 'GO:0005783:endoplasmic reticulum (qval6.35E-5)', 'GO:0042383:sarcolemma (qval6.38E-5)']</t>
        </is>
      </c>
    </row>
    <row r="46">
      <c r="A46" s="1" t="n">
        <v>45</v>
      </c>
      <c r="B46" t="n">
        <v>20948</v>
      </c>
      <c r="C46" t="n">
        <v>3212</v>
      </c>
      <c r="D46" t="n">
        <v>76</v>
      </c>
      <c r="E46" t="n">
        <v>1055</v>
      </c>
      <c r="F46" t="n">
        <v>1369</v>
      </c>
      <c r="G46" t="n">
        <v>24</v>
      </c>
      <c r="H46" t="n">
        <v>5700</v>
      </c>
      <c r="I46" t="n">
        <v>56</v>
      </c>
      <c r="J46" s="2" t="n">
        <v>-2055.702631891307</v>
      </c>
      <c r="K46" t="n">
        <v>0.5835762370845782</v>
      </c>
      <c r="L46" t="inlineStr">
        <is>
          <t>Tcea1,Arfgef1,Gdap1,Lman2l,Actr1b,Unc50,Mgat4a,Mitd1,Gls,Gtf3c3,Coq10b,Hspd1,Hspe1,Mob4,Fam126b,Stradb,Sumo1,Unc80,Tmem169,Rnf25,Atg9a,Tuba4a,Chpf,Mrpl44,Cul3,Agfg1,Trip12,Cab39,Atg16l1,Ilkap,Ppp1r7,Stk25,Atg4b,Kdsr,Mfsd4a,Snrpe,Kif21b,Camsap2,Glrx2,Acbd6,Vamp4,Kifap3,Atp1b1,Tiprl,Cep170,Srp9,Mia3,Mark1,Rab3gap2,Nenf,Hspa14,Cdc123,Atp5c1,Stam,Commd3,Yme1l1,Fbxw5,Edf1,Ubac1,Dipk1b,Surf1,Rexo4,Cacfd1,Slc2a6,Ddx31,Sptan1,Set,Zer1,Sh3glb2,Nup214,Swi5,Dnm1,Slc25a25,Stxbp1,Rabepk,Psmd5,Rab14,Rc3h2,Arpc5l,Ppp6c,Rbm43,Slc4a10,Bbs5,Ssb,Mettl8,Slc25a12,Atp5g3,Mtx2,Hnrnpa3,Zc3h15,Tmx2,Med19,Ypel4,Psmc3,Madd,1110051M20Rik,Hipk3,Nop10,Emc4,Scg5,Vps39,Tubgcp4,Trp53bp1,Ppip5k1,Hypk,Mfap1b,Eid1,Usp8,Usp50,Snrnp200,Mrps26,Chgb,Trmt6,Snap25,Nxt1,Nanp,Nsfl1c,H13,Map1lc3a,Ggt7,Trpc4ap,BC029722,Ergic3,Rbm39,Phf20,Scand1,Ndrg3,Blcap,Snhg11,Gdap1l1,Dnttip1,Slc12a5,Ncoa5,Dpm1,Atp9a,Rtf2,Rae1,Vapb,Psma7,Osbpl2,Adrm1,Ythdf1,Eef1a2,Stmn3,Zgpat,Pkia,Stmn2,Ccdc39,Atp11b,Dcun1d1,Exosc9,4932438A13Rik,Noct,Nhlrc3,Nbea,Med12l,Gmps,B3galnt1,Ppid,Glrb,Plrg1,Prcc,Gon4l,Rusc1,Ubap2l,Jtb,Psmb4,Setdb1,Prpf3,Prkab2,Gdap2,Man1a2,Csde1,Trim33,Lamtor5,Strip1,Ptbp2,Ank2,Ap1ar,Aimp1,Cisd2,Ube2d3,H2afz,Dnajb14,Metap1,2410004B18Rik,Dnajb4,Miga1,Usp33,Zranb2,Srsf11,Lrrc40,Impad1,Sdcbp,Rab2a,Ccnc,Ube2j1,Ndufb6,Dnaja1,Smu1,Dctn3,Sigmar1,Vcp,Rusc2,Gba2,Clta,Elp1,Ugcg,Atp6v1g1,Psip1,Sh3gl2,Dnajc6,Sgip1,Ttc4,Ssbp3,Mrpl37,Txndc12,Atpaf1,Atp6v0b,Ppih,Ppcs,Scmh1,Ctps,Ppt1,Macf1,Sf3a3,Grik3,Mrps15,Sfpq,Zcchc17,Atpif1,Stx12,Tmem222,Rsrp1,Srrm1,Pithd1,Cdc42,Ddost,Capzb,Sdhb,Mtor,Tardbp,Clstn1,Park7,Acot7,A430005L14Rik,Rer1,Ssu72,Mrpl20,Aurkaip1,Ube2j2,Adam22,Gnai1,Srpk2,Cdk5,Abcf2,Nub1,Rheb,Prkag2,Dpp6,Selenoi,Preb,Ppm1g,Nrbp1,Ppp1cb,Nsd2,Rnf4,Lrpap1,Grpel1,Tada2b,D5Ertd579e,Mrfap1,Zcchc4,Anapc4,Smim14,Ube2k,Pds5a,Guf1,Ociad1,Srp72,Rufy3,Cdkl2,Mrps18c,Mapk10,Cdc7,Chfr,Sgsm1,Iscu,1500011B03Rik,2210016L21Rik,Pop5,Pebp1,Fbxo21,Tesc,Mapkapk5,Ppp1cc,Ift81,Anapc5,Rnf34,Kdm2b,Bcl7a,Denr,Tmed2,Glt1d1,Ran,Mrps17,Cct6a,Chchd2,Gtf2i,Rfc2,Baz1b,Nsun5,Mdh2,Polr2j,Zkscan1,Cops6,Map11,Get4,Psmg3,Wipi2,Rnf216,Bri3,Zfp655,Polr1d,Ica1,Arf5,Atp6v1f,Klhdc10,Mtpn,Agk,Tcaf1,Zfp956,Atp6v0e2,Tra2a,Cycs,Hnrnpa2b1,Scrn1,Gars,Lancl2,Serbp1,Chmp3,Usp39,Mat2a,Tgoln1,Mrpl19,Sema4f,Dctn1,Stambp,Paip2b,Spr,Cct7,Tia1,Pcbp1,Aak1,Nfu1,Cnbp,Copg1,Rpn1,Chchd6,Arl6ip5,Shq1,Chl1,Trnt1,Crbn,Arl8b,Srgap3,Lhfpl4,Mtmr14,Arpc4,Tsen2,Zfp248,Atp6v1e1,Mical3,Slc2a3,Pex5,Grcc10,Eno2,Tpi1,Usp5,Mlf2,Cops7a,Zfp384,Iffo1,Gapdh,Mrpl51,Borcs5,Fam234b,Wbp11,Strap,Golt1b,Etnk1,Med21,Ergic2,Leng8,Ube2s,Peg3,Ube2m,Inafm1,Ap2s1,Clasrp,Clptm1,Tmem145,Dmac2,Ccdc97,Rab4b,Eid2,Eid2b,Mrps12,Psmd8,Capns1,Clip3,Tmem147,Sbsn,Uba2,Gpi1,1600014C10Rik,2610021A01Rik,Zfp715,Emc10,Cpt1c,Trpm4,Gtf2h1,Tsg101,Snrpn,Chd2,Ntrk3,Ap3b2,Saxo2,Abhd17c,Tmem135,Crebzf,Ints4,Clns1a,Pak1,Rab6a,Apbb1,Ric3,Tmem9b,Psma1,Arl6ip1,Coq7,Gde1,Uqcrc2,Ndufab1,Rbbp6,Lcmt1,Gtf3c1,Ypel3,Aldoa,Sez6l2,Sephs2,Zfp688,Tial1,Sec23ip,Bub3,Bnip3,Psmd13,Cend1,Slc25a22,Ap2a2,Mrpl23,Tssc4,Evi5l,Timm44,Pcid2,Tfdp1,Smim19,Vdac3,Polb,Ap3m2,Gpat4,Nsd3,Lsm1,Smim18,Dctn6,Tnks,Micu3,Slc25a4,Atp6v1b2,Tmem161a,Armc6,Klhl26,Tmem59l,Rab3a,Ano8,Ap1m1,Otud4,Tecr,Prkaca,Cc2d1a,Dand5,Gadd45gip1,Calr,Wdr83,Vps35,4921524J17Rik,Dnaja2,Neto2,Itfg1,Heatr3,Fto,Herpud1,Fam192a,Polr2c,Katnb1,Cfap20,Csnk2a2,Cnot1,Nae1,Atp6v0d1,Acd,Prmt7,Nip7,Cyb5b,Psmd7,Vac14,Fcsk,Ldhd,Tubb3,Nup133,Ttc13,Arv1,Tomm20,Chordc1,Shfl,Eif3g,Mrpl4,Cdkn2d,Smarca4,Zfp810,Thyn1,Vps26b,Ncapd3,Zbtb44,Hspa8,Hinfp,Tmem25,Atp5l,Bace1,Rexo2,1110032A03Rik,Arhgap20,Dmxl2,Idh3a,Psma4,Man2c1,Commd4,Scamp5,Ubl7,Nptn,Pkm,Fem1b,Map2k5,Aagab,Rab11a,Herc1,Adam10,Ccpg1,Gnb5,Tmem30a,Snap91,Snx14,Slc35g2,Wdr82,Rrp9,Rad54l2,Manf,Rnf123,Nicn1,Ndufaf3,Dalrd3,P4htm,Nckipsd,Tma7,Dhx30,Dync1li1,Higd1a,Zfp445,Lztfl1,Lrp11,Pcmt1,Ppil4,Stx7,Tspyl1,Tspyl4,Hdac2,Rev3l,Zbtb24,Pdss2,Ascc3,Gopc,Hsf2,Serinc1,Gcc2,Psap,Sar1a,Lrrtm3,Tfam,Cisd1,Smarcb1,Cirbp,Ndufs7,Btbd2,Lsm7,Timm13,Map2k2,Zfr2,Fzr1,Ankrd24,Rtcb,Slc25a3,Snrpf,Vezt,Ndufa12,Ube2n,Eea1,Slc6a15,Zdhhc17,Atxn7l3b,Cct2,Slc35e3,Cand1,Dctn2,Naca,Ptges3,Cs,Rnf41,Myl6,Rab5b,Sarnp,Drg1,Eif4enif1,Nipsnap1,Ap1b1,Ewsr1,Xbp1,Ppia,Spred2,Rab1a,Aftph,Mdh1,Ehbp1,Zrsr1,Usp34,Psme4,Gpr75,Mpg,Mat2b,Gabrg2,Ttc1,Mapk9,Mrnip,Hnrnph1,Hnrnpab,Ppp2ca,Hint1,Atox1,Cnot8,Arf1,4933439C10Rik,Flcn,Drg2,Tmem11,A530017D24Rik,Ubb,Naa38,Eif4a1,Eif5a,Phf23,Rnasek,Slc25a11,Rabep1,Nup88,C1qbp,Dhx33,Med31,Pafah1b1,Smyd4,Blmh,Sarm1,Tmem199,Poldip2,Ift20,Rhot1,Ggnbp2,Rps6kb1,Cltc,Mrps23,Coil,Dgke,Nme1,Luc7l3,Mrpl27,Ube2z,Psmb3,Casc3,Eif1,Atp6v0a1,Coasy,Mlx,Coa3,Becn1,Aarsd1,Tmub2,Eftud2,Tlk2,Ccdc47,Ddx42,Ddx5,Psmd12,Map2k6,Nt5c,Mrps7,Slc25a19,Grb2,Wbp2,Mrpl38,Fbf1,Acox1,Ube2o,Srsf2,Pgs1,Mcrip1,Lrrc45,Csnk1d,Rab10os,Kif3c,Taf1b,Kidins220,Dld,Dus4l,Ap4s1,Akap6,Ppp2r3c,Brms1l,Trappc6b,Fbxo33,Klhdc2,Timm9,Rtn1,Snapc1,Srsf5,Riox1,Ylpm1,Gstz1,Vipas39,Snw1,Psmc1,Cpsf2,Tmem251,Setd3,Wars,Meg3,Rian,Mirg,Dync1h1,Hsp90aa1,Apopt1,Klc1,Zfp386,Pfkp,Lyst,Tbce,Trim27,Acot13,Exoc2,Wrnip1,Eef1e1,Smim13,Ranbp9,Iars,Spin1,Simc1,Nop16,Cltb,Sncb,Rab24,Grk6,Fam193b,Tmed9,B230219D22Rik,Spock1,Hnrnpa0,Naa35,Isca1,Aopep,Habp4,Ptdss1,Ube2ql1,Ice1,Clptm1l,Pdcd6,Sdha,Rfesd,Cetn3,Tbca,Btf3,4833420G17Rik,Pdhb,Cadps,Psmd6,Rtraf,Vdac2,Comtd1,Sfmbt1,Ncoa4,Parg,Ghitm,Ero1l,Psmc6,Gnpnat1,Ap5m1,Chd8,Carmil3,Ipo4,Nedd8,Gmpr2,Sdr39u1,Mrpl57,Gm49336,Mtmr6,Sacs,Kpna3,Spryd7,Med4,Gtf2f2,Akap11,Mycbp2,Slitrk1,Mbnl2,Fgf14,Prkaa1,March6,Polr2k,Ywhaz,Ubr5,Azin1,Atp6v1c1,Lrp12,Emc2,Tbc1d31,Phf20l1,Jrk,Puf60,Nrbp2,Grina,Cyc1,Dgat1,Cpsf1,Lrrc14,1110038F14Rik,Pdxp,Ddx17,Tomm22,Josd1,Dnal4,Syngr1,Mgat3,Rbx1,Ndufa6,Trmu,Ncaph2,Mapk8ip2,Kif21a,Rnd1,Smarcd1,Larp4,Spryd3,Mfsd5,Naa60,Pam16,Cdip1,Ubald1,Mgrn1,Glyr1,Mettl22,Rrn3,Ntan1,Ube2v2,Ppil2,Ube2l3,Klhl22,Dgcr2,Ufd1,Abcc5,Ap2m1,Psmd2,Eif4a2,Opa1,0610012G03Rik,Fyttd1,Umps,Ndufb4,Gsk3b,Qtrt2,Gtpbp8,Zbtb11,Tbc1d23,App,Usp16,Cct8,Cfap298,Ifngr2,Tmem50b,Mrps6,Cbr1,Ttc3,Dyrk1a,Wrb,Tmem181a,Tcp1,Wtap,Sod2,Srrm2,Pdpk1,Amdhd2,Atp6v0c,Rnps1,Pkd1,Hagh,Mapk8ip3,Stub1,Mrpl28,AI413582,Taf11,Srsf3,Rnf8,Cmtr1,Zfp871,Mrps18b,Abcf1,Gabbr1,Enpp5,Hsp90ab1,Tmem63b,Mrpl14,Gtpbp2,Ubr2,Rab5a,Fsd1,Ubxn6,Safb,Ranbp3,Fbxl17,Pja2,Ppp4r1,Ndufv2,Myl12b,Hnrnpll,Srsf7,Sos1,Slc8a1,Calm2,Msh2,Fbxo11,Rab18,Wac,Snrpd1,Rmc1,Trappc8,Mapre2,Syt4,Slc25a46,Wdr36,Ube2d2a,Igip,Apbb3,Rnf14,Dcp2,Dmxl1,Csnk1a1,Wdr7,Fech,Nars,Afg3l2,Elac1,Dym,Ier3ip1,Atp5a1,Gm16286,Mrpl21,Chka,Aip,Peli3,Mrpl11,Klc2,Banf1,Cfl1,Znrd2,Mrpl49,Sac3d1,Men1,Sf1,Trmt112,Stip1,Otub1,Nxf1,Polr2g,Sdhaf2,Smc5,March5,Rrp12,Pgam1,Pi4k2a,Cnnm1,Got1,Cuedc2,Actr1a,Pcgf6,Atp5md,Sfr1,Zdhhc6,Syp,Praf2,Gripap1,Otud5,Dynlt3,Usp9x,Uba1,Nkrf,Mcts1,Slc25a14,Hprt,Rtl8a,Rtl8b,Fhl1,Cd99l2,Hcfc1,Gdi1,Rab39b,Pls3,Apoo,Maged1,Zc4h2,Pja1,Taf1,Ogt,Nap1l2,Magee1,Pgk1,Hnrnph2,Armcx3,Tceal6,Gprasp1,Arxes2,Bex2,Bex1,Bex3,Tceal3,Morf4l2,Tspyl2,Ubqln2,Nbdy,Acot9,Sms</t>
        </is>
      </c>
      <c r="M46" t="inlineStr">
        <is>
          <t>[(14, 1), (14, 15), (14, 23), (14, 24), (14, 36), (14, 38), (14, 42), (14, 45), (14, 46), (14, 49), (14, 58), (14, 65), (14, 69), (14, 70), (14, 71), (14, 72), (14, 73), (14, 74), (16, 15), (16, 23), (16, 36), (16, 42), (16, 45), (16, 65), (16, 69), (16, 73), (16, 74), (37, 15), (37, 23), (37, 36), (37, 42), (37, 45), (37, 65), (37, 69), (37, 73), (37, 74), (48, 1), (48, 11), (48, 15), (48, 23), (48, 24), (48, 32), (48, 36), (48, 38), (48, 42), (48, 45), (48, 46), (48, 49), (48, 58), (48, 65), (48, 69), (48, 70), (48, 71), (48, 72), (48, 73), (48, 74)]</t>
        </is>
      </c>
      <c r="N46" t="n">
        <v>5796</v>
      </c>
      <c r="O46" t="n">
        <v>0.5</v>
      </c>
      <c r="P46" t="n">
        <v>0.95</v>
      </c>
      <c r="Q46" t="n">
        <v>3</v>
      </c>
      <c r="R46" t="n">
        <v>10000</v>
      </c>
      <c r="S46" t="inlineStr">
        <is>
          <t>17/12/2022, 22:30:44</t>
        </is>
      </c>
      <c r="T46" s="3">
        <f>hyperlink("https://spiral.technion.ac.il/results/MTAwMDAwMg==/45/GOResultsPROCESS","link")</f>
        <v/>
      </c>
      <c r="U46" t="inlineStr">
        <is>
          <t>['GO:0044237:cellular metabolic process (qval7.97E-24)', 'GO:0006807:nitrogen compound metabolic process (qval7.09E-21)', 'GO:0046907:intracellular transport (qval5.09E-19)', 'GO:0008152:metabolic process (qval2.93E-18)', 'GO:0043170:macromolecule metabolic process (qval7.14E-18)', 'GO:0044238:primary metabolic process (qval2.74E-17)', 'GO:0015031:protein transport (qval4.37E-17)', 'GO:0051649:establishment of localization in cell (qval4.42E-17)', 'GO:0071704:organic substance metabolic process (qval4.53E-17)', 'GO:0034641:cellular nitrogen compound metabolic process (qval4.42E-17)', 'GO:0045184:establishment of protein localization (qval6.39E-17)', 'GO:0015833:peptide transport (qval1.21E-16)', 'GO:0044260:cellular macromolecule metabolic process (qval1.49E-16)', 'GO:0051641:cellular localization (qval3.74E-16)', 'GO:0042886:amide transport (qval6.69E-16)', 'GO:0033036:macromolecule localization (qval4.79E-14)', 'GO:0071705:nitrogen compound transport (qval7.12E-14)', 'GO:0006886:intracellular protein transport (qval8.08E-14)', 'GO:0008104:protein localization (qval1.1E-13)', 'GO:1901564:organonitrogen compound metabolic process (qval1.7E-13)', 'GO:0009057:macromolecule catabolic process (qval1.11E-12)', 'GO:0006139:nucleobase-containing compound metabolic process (qval5.17E-12)', 'GO:0051234:establishment of localization (qval5.5E-12)', 'GO:0006810:transport (qval5.99E-12)', 'GO:0044265:cellular macromolecule catabolic process (qval6.48E-12)', 'GO:0044267:cellular protein metabolic process (qval1.29E-11)', 'GO:0051603:proteolysis involved in cellular protein catabolic process (qval1.45E-11)', 'GO:0009987:cellular process (qval2.06E-11)', 'GO:0043632:modification-dependent macromolecule catabolic process (qval2.48E-11)', 'GO:0070647:protein modification by small protein conjugation or removal (qval2.75E-11)', 'GO:0019941:modification-dependent protein catabolic process (qval3.24E-11)', 'GO:0019538:protein metabolic process (qval4.29E-11)', 'GO:0043933:protein-containing complex subunit organization (qval7.64E-11)', 'GO:0006511:ubiquitin-dependent protein catabolic process (qval8.08E-11)', 'GO:0046483:heterocycle metabolic process (qval9.03E-11)', 'GO:0071702:organic substance transport (qval9.85E-11)', 'GO:0051179:localization (qval1.24E-10)', 'GO:0065003:protein-containing complex assembly (qval2.57E-10)', 'GO:0006725:cellular aromatic compound metabolic process (qval4.21E-10)', 'GO:0016071:mRNA metabolic process (qval5.21E-10)', 'GO:0034622:cellular protein-containing complex assembly (qval5.98E-10)', 'GO:0044271:cellular nitrogen compound biosynthetic process (qval1.1E-9)', 'GO:0044248:cellular catabolic process (qval1.88E-9)', 'GO:0006397:mRNA processing (qval2.4E-9)', 'GO:0032446:protein modification by small protein conjugation (qval3.08E-9)', 'GO:0008380:RNA splicing (qval9.85E-9)', 'GO:0016192:vesicle-mediated transport (qval2.19E-8)', 'GO:1901575:organic substance catabolic process (qval4.35E-8)', 'GO:1901360:organic cyclic compound metabolic process (qval4.53E-8)', 'GO:0090304:nucleic acid metabolic process (qval4.65E-8)', 'GO:0016567:protein ubiquitination (qval6.79E-8)', 'GO:0009056:catabolic process (qval7.57E-8)', 'GO:0030163:protein catabolic process (qval1.53E-7)', 'GO:0000377:RNA splicing, via transesterification reactions with bulged adenosine as nucleophile (qval1.51E-7)', 'GO:0000398:mRNA splicing, via spliceosome (qval1.48E-7)', 'GO:0000209:protein polyubiquitination (qval1.57E-7)', 'GO:0000375:RNA splicing, via transesterification reactions (qval1.7E-7)', 'GO:0016043:cellular component organization (qval1.99E-7)', 'GO:0016070:RNA metabolic process (qval2.31E-7)', 'GO:0071840:cellular component organization or biogenesis (qval3.07E-7)', 'GO:0006996:organelle organization (qval3.48E-7)', 'GO:0010498:proteasomal protein catabolic process (qval1.15E-6)', 'GO:0006508:proteolysis (qval1.25E-6)', 'GO:0044249:cellular biosynthetic process (qval1.58E-6)', 'GO:0006091:generation of precursor metabolites and energy (qval1.66E-6)', 'GO:0006464:cellular protein modification process (qval2E-6)', 'GO:0036211:protein modification process (qval1.97E-6)', 'GO:0043161:proteasome-mediated ubiquitin-dependent protein catabolic process (qval2.82E-6)', 'GO:0007005:mitochondrion organization (qval3.45E-6)', 'GO:0043412:macromolecule modification (qval5.02E-6)', 'GO:0033043:regulation of organelle organization (qval5.45E-6)', 'GO:0034654:nucleobase-containing compound biosynthetic process (qval6.76E-6)', 'GO:0006518:peptide metabolic process (qval7.96E-6)', 'GO:0022607:cellular component assembly (qval8.1E-6)', 'GO:0006457:protein folding (qval1.36E-5)', 'GO:0033365:protein localization to organelle (qval1.36E-5)', 'GO:0070727:cellular macromolecule localization (qval1.63E-5)', 'GO:0018130:heterocycle biosynthetic process (qval1.8E-5)', 'GO:0006839:mitochondrial transport (qval1.92E-5)', 'GO:0009199:ribonucleoside triphosphate metabolic process (qval2.2E-5)', 'GO:1901576:organic substance biosynthetic process (qval3.07E-5)', 'GO:0006396:RNA processing (qval3.31E-5)', 'GO:0034613:cellular protein localization (qval3.45E-5)', 'GO:0061136:regulation of proteasomal protein catabolic process (qval4.94E-5)', 'GO:0009205:purine ribonucleoside triphosphate metabolic process (qval5.04E-5)', 'GO:0009126:purine nucleoside monophosphate metabolic process (qval5.07E-5)', 'GO:0009167:purine ribonucleoside monophosphate metabolic process (qval5.01E-5)', 'GO:0009058:biosynthetic process (qval5.13E-5)', 'GO:0009059:macromolecule biosynthetic process (qval7.19E-5)', 'GO:0009161:ribonucleoside monophosphate metabolic process (qval7.32E-5)', 'GO:0019438:aromatic compound biosynthetic process (qval7.3E-5)', 'GO:0046034:ATP metabolic process (qval7.42E-5)', 'GO:0009259:ribonucleotide metabolic process (qval8.9E-5)', 'GO:0071826:ribonucleoprotein complex subunit organization (qval9.35E-5)', 'GO:0043043:peptide biosynthetic process (qval1.01E-4)', 'GO:0034645:cellular macromolecule biosynthetic process (qval1.03E-4)', 'GO:0009144:purine nucleoside triphosphate metabolic process (qval1.07E-4)', 'GO:0009150:purine ribonucleotide metabolic process (qval1.13E-4)', 'GO:0031647:regulation of protein stability (qval1.23E-4)', 'GO:0006913:nucleocytoplasmic transport (qval1.35E-4)', 'GO:0051169:nuclear transport (qval1.34E-4)', 'GO:0032434:regulation of proteasomal ubiquitin-dependent protein catabolic process (qval1.36E-4)', 'GO:0006412:translation (qval1.37E-4)', 'GO:0009123:nucleoside monophosphate metabolic process (qval1.4E-4)']</t>
        </is>
      </c>
      <c r="V46" s="3">
        <f>hyperlink("https://spiral.technion.ac.il/results/MTAwMDAwMg==/45/GOResultsFUNCTION","link")</f>
        <v/>
      </c>
      <c r="W46" t="inlineStr">
        <is>
          <t>['GO:0003723:RNA binding (qval2.77E-9)', 'GO:0035639:purine ribonucleoside triphosphate binding (qval3.62E-7)', 'GO:1901265:nucleoside phosphate binding (qval7.33E-7)', 'GO:0000166:nucleotide binding (qval5.5E-7)', 'GO:0051082:unfolded protein binding (qval5.31E-7)', 'GO:0017076:purine nucleotide binding (qval6.26E-7)', 'GO:0032555:purine ribonucleotide binding (qval5.45E-7)', 'GO:0032553:ribonucleotide binding (qval9.16E-7)', 'GO:0019899:enzyme binding (qval9.3E-7)', 'GO:0036094:small molecule binding (qval1.9E-6)', 'GO:0016462:pyrophosphatase activity (qval1.32E-5)', 'GO:0016817:hydrolase activity, acting on acid anhydrides (qval1.36E-5)', 'GO:0016818:hydrolase activity, acting on acid anhydrides, in phosphorus-containing anhydrides (qval1.26E-5)', 'GO:0097367:carbohydrate derivative binding (qval1.21E-5)', 'GO:0017111:nucleoside-triphosphatase activity (qval1.14E-5)', 'GO:0005524:ATP binding (qval2.33E-5)', 'GO:1901363:heterocyclic compound binding (qval5.28E-5)', 'GO:0003824:catalytic activity (qval5.05E-5)', 'GO:0005488:binding (qval5.4E-5)', 'GO:0030554:adenyl nucleotide binding (qval5.73E-5)', 'GO:0061631:ubiquitin conjugating enzyme activity (qval5.48E-5)', 'GO:0044769:ATPase activity, coupled to transmembrane movement of ions, rotational mechanism (qval5.23E-5)', 'GO:0032559:adenyl ribonucleotide binding (qval5.28E-5)', 'GO:0008144:drug binding (qval6.92E-5)', 'GO:0003729:mRNA binding (qval7.09E-5)', 'GO:0005515:protein binding (qval7.26E-5)', 'GO:0097159:organic cyclic compound binding (qval8.03E-5)']</t>
        </is>
      </c>
      <c r="X46" s="3">
        <f>hyperlink("https://spiral.technion.ac.il/results/MTAwMDAwMg==/45/GOResultsCOMPONENT","link")</f>
        <v/>
      </c>
      <c r="Y46" t="inlineStr">
        <is>
          <t>['GO:0043231:intracellular membrane-bounded organelle (qval1.15E-47)', 'GO:0043227:membrane-bounded organelle (qval9.49E-48)', 'GO:0044446:intracellular organelle part (qval9.63E-45)', 'GO:0044424:intracellular part (qval1.77E-43)', 'GO:0043229:intracellular organelle (qval1.22E-42)', 'GO:0044422:organelle part (qval5.85E-41)', 'GO:0043226:organelle (qval1.76E-40)', 'GO:0044444:cytoplasmic part (qval1.17E-26)', 'GO:0032991:protein-containing complex (qval2.19E-25)', 'GO:0044464:cell part (qval1.82E-23)', 'GO:0044428:nuclear part (qval4.29E-19)', 'GO:0005634:nucleus (qval7.55E-19)', 'GO:0044429:mitochondrial part (qval1.5E-17)', 'GO:0005739:mitochondrion (qval5.48E-17)', 'GO:1990904:ribonucleoprotein complex (qval1.04E-13)', 'GO:0043209:myelin sheath (qval1.41E-13)', 'GO:0098798:mitochondrial protein complex (qval1.73E-13)', 'GO:0005829:cytosol (qval3.86E-13)', 'GO:1902494:catalytic complex (qval4.24E-13)', 'GO:0005737:cytoplasm (qval1.47E-12)', 'GO:0005654:nucleoplasm (qval9.97E-11)', 'GO:0031090:organelle membrane (qval5.1E-10)', 'GO:0031966:mitochondrial membrane (qval4.24E-9)', 'GO:0044455:mitochondrial membrane part (qval5.68E-9)', 'GO:0005681:spliceosomal complex (qval2.89E-7)', 'GO:0044456:synapse part (qval8.34E-7)', 'GO:0000502:proteasome complex (qval2.42E-6)', 'GO:0097458:neuron part (qval2.51E-6)', 'GO:0005743:mitochondrial inner membrane (qval2.43E-6)', 'GO:1905369:endopeptidase complex (qval2.88E-6)', 'GO:0043232:intracellular non-membrane-bounded organelle (qval6.23E-6)', 'GO:0012505:endomembrane system (qval7.53E-6)', 'GO:0070382:exocytic vesicle (qval7.44E-6)', 'GO:0097708:intracellular vesicle (qval7.54E-6)', 'GO:0030133:transport vesicle (qval7.62E-6)', 'GO:1990234:transferase complex (qval8.44E-6)', 'GO:0019866:organelle inner membrane (qval8.74E-6)', 'GO:0022624:proteasome accessory complex (qval8.61E-6)', 'GO:0008021:synaptic vesicle (qval8.55E-6)', 'GO:0031410:cytoplasmic vesicle (qval8.56E-6)', 'GO:0031982:vesicle (qval8.73E-6)', 'GO:0043228:non-membrane-bounded organelle (qval8.69E-6)', 'GO:0005838:proteasome regulatory particle (qval1.37E-5)', 'GO:1905368:peptidase complex (qval1.78E-5)', 'GO:0098800:inner mitochondrial membrane protein complex (qval1.91E-5)', 'GO:0046540:U4/U6 x U5 tri-snRNP complex (qval2.07E-5)', 'GO:0030119:AP-type membrane coat adaptor complex (qval2.08E-5)', 'GO:0097526:spliceosomal tri-snRNP complex (qval2.96E-5)', 'GO:0000315:organellar large ribosomal subunit (qval3.1E-5)', 'GO:0005762:mitochondrial large ribosomal subunit (qval3.04E-5)', 'GO:0120114:Sm-like protein family complex (qval3.17E-5)', 'GO:0000313:organellar ribosome (qval3.68E-5)', 'GO:0005761:mitochondrial ribosome (qval3.61E-5)']</t>
        </is>
      </c>
    </row>
    <row r="47">
      <c r="A47" s="1" t="n">
        <v>46</v>
      </c>
      <c r="B47" t="n">
        <v>20948</v>
      </c>
      <c r="C47" t="n">
        <v>3212</v>
      </c>
      <c r="D47" t="n">
        <v>76</v>
      </c>
      <c r="E47" t="n">
        <v>726</v>
      </c>
      <c r="F47" t="n">
        <v>2003</v>
      </c>
      <c r="G47" t="n">
        <v>40</v>
      </c>
      <c r="H47" t="n">
        <v>5700</v>
      </c>
      <c r="I47" t="n">
        <v>60</v>
      </c>
      <c r="J47" s="2" t="n">
        <v>-2097.782693812259</v>
      </c>
      <c r="K47" t="n">
        <v>0.5868938953886337</v>
      </c>
      <c r="L47" t="inlineStr">
        <is>
          <t>Arfgef1,Gdap1,Ogfrl1,Smap1,Hs6st1,Kansl3,Cox5b,Actr1b,Rev1,Lonrf2,Gls,Inpp1,Sumo1,Unc80,Zfp142,Tuba4a,Slc4a3,Mff,Stk25,Atg4b,Ipo9,Camsap2,Vamp4,Kifap3,Nme7,Atp1b1,Tiprl,Mpc2,Gm16701,Tomm40l,B4galt3,Copa,Kcnj9,Rgs7,Fh1,Adss,Mia3,Mark1,Lpgat1,A330023F24Rik,Prpf18,Fbh1,Zmynd19,Grin1,Pmpca,Dipk1b,Rapgef1,Sptan1,Prrc2b,Dnm1,Slc25a25,Stxbp1,Gapvd1,Rabepk,Rab14,Ndufa8,Rc3h2,Arpc5l,Golga1,Orc4,Rbm43,Cacnb4,Kcnj3,Bbs5,Ppig,Klhl23,Slc25a12,Hnrnpa3,Osbpl6,Zfp385b,Tmx2,Zdhhc5,Mtch2,C1qtnf4,Celf1,Slc39a13,Madd,Ddb2,1110051M20Rik,Cry2,Syt13,Ttc17,Fbxo3,Cstf3,Lgr4,Nop10,Emc4,Scg5,Trp53bp1,Ppip5k1,Hypk,Dut,Ciao1,Mrps5,Idh3b,Mrps26,Slc23a2,Cds2,Chgb,Tmx4,Snap25,Ndufaf5,Napb,Srxn1,Tm9sf4,Ggt7,Epb41l1,Aar2,Dlgap4,Blcap,Snhg11,Slc12a5,B4galt5,Ube2v1,Pfdn4,Stx16,Ythdf1,Arfgap1,Eef1a2,Stmn3,Dnajc5,Polr3k,Stmn2,Ndufb5,4932438A13Rik,Larp1b,Ndufc1,Cog6,Gmps,Gfm1,Kpna4,Mef2d,Khdc4,Gon4l,Dap3,Rusc1,Fam189b,Adar,Chrnb2,Atp8b2,Rfx5,Pip5k1a,Sema6c,Prkab2,Zfp697,Slc6a17,Strip1,Celsr2,Rtca,Ptbp2,H2afz,Lamtor3,Ssx2ip,Usp33,Rabggtb,Zranb2,Rab2a,Clvs1,Ndufb6,Pigo,Tomm5,Rad23b,Frrs1l,Ugcg,Brinp1,Ttc39b,Sgip1,Ssbp3,Mrpl37,Rnf11,Mast2,Hectd3,Szt2,Mrps15,Fabp3,Atpif1,Trnp1,Gale,Sdhb,Dnajc16,Mfn2,Mtor,Clstn1,Tmem201,Dffb,Wrap73,Fndc10,Aurkaip1,Adam22,Pmpcb,Srpk2,Cdk5,Abcf2,Rheb,Dpp6,Dnajb6,Nrbp1,Fndc4,Ywhah,Gm1673,Htt,Bloc1s4,Crmp1,Wdr1,Kcnip4,Ociad1,Srp72,Polr2b,Rufy3,Grsf1,Mob1b,Cds1,Mapk10,Gak,Dgkq,Ankle2,Fbrsl1,Ddx51,Sez6l,Grk3,Ficd,Ube3b,1500011B03Rik,2210016L21Rik,Cabp1,Pop5,Suds3,Pebp1,Ksr2,Rnft2,Hectd4,Fam216a,Atp2a2,Ift81,Rnf34,Ccdc92,Bri3bp,Ran,Chchd2,Mdh2,Ywhag,Srrt,Zkscan1,Lmtk2,Bud31,Uspl1,Casd1,Dync1i1,Ndufa4,Impdh1,Mtpn,Braf,Mrps33,Tcaf1,Zfp398,Atp6v0e2,AI854703,Cycs,Lancl2,Herc3,Pcgf1,Mrpl53,Paip2b,Zfp638,Pcbp1,Aak1,Copg1,Chl1,Lhfpl4,Creld1,Prrt3,Atp6v1e1,Slc2a3,Necap1,Clstn3,Grcc10,Eno2,Tpi1,Gpr162,Cops7a,Smim10l1,Plekha5,Peg3,Napa,Ppp5c,Mark4,Ppp1r37,Smg9,Arhgef1,Megf8,Sptbn4,Eid2,Supt5,Mrps12,Alkbh6,Sbsn,Scn1b,Lrp3,Zfp715,Zfp719,Ptov1,Cpt1c,Nomo1,Kcnj11,Snrpn,A230057D06Rik,Sv2b,Unc45a,Crtc3,Whamm,Tlnrd1,Tmem135,Crebzf,Usp35,Stim1,Fam160a2,Tub,Gde1,Ndufab1,Tufm,Ypel3,Aldoa,Hirip3,Cdipt,Setd1a,Stx1b,Tacc2,Uros,Slc25a22,Brsk2,Dusp8,Insr,Arhgef7,Mcf2l,Vps36,Polb,Rnf170,Micu3,Sap30,Ints10,Atp6v1b2,Hapln4,Tmem59l,Ssbp4,Rab3a,Plvap,Unc13a,Ap1m1,Tbc1d9,Dand5,Mast1,Prdx2,Polr2c,Katnb1,Cfap20,Got2,Nae1,Slc9a5,Carmil2,Acd,Pard6a,Cenpt,Prmt7,Nob1,St3gal2,Aars,Rnf166,Angptl6,Smarca4,Vps26b,Gramd1b,Hspa8,Abcg4,Tmem25,Scn2b,Dlat,Dmxl2,Idh3a,Scamp5,Cox5a,Mpi,Ubl7,Nptn,Bbs4,Parp6,Glce,Coro2b,Aagab,Clpx,Herc1,Polr2m,2310009A05Rik,Myo5a,Gnb5,Lysmd2,Cox7a2,Irak1bp1,Elovl4,Snap91,Armc8,Wdr82,Tusc2,Rbm6,Ip6k1,Apeh,Nicn1,Usp4,Dalrd3,P4htm,Dync1li1,Nktr,Lrp11,Bclaf1,Trmt11,Tspyl1,Tspyl4,Grik2,Serinc1,Spock2,Ppa1,Fam241b,Ddx50,Sumo3,Pwp2,Atp5d,Uqcr11,Btbd2,Oaz1,Timm13,Zfr2,Pip5k1c,Fzr1,Uhrf1bp1l,Vezt,Slc6a15,Zdhhc17,Dtx3,Dctn2,Rnf41,Limk2,Mtmr3,Ap1b1,Ewsr1,Ogdh,Rab1a,Mdh1,Mat2b,Gabrg2,Gabra1,Rnf145,Ube2b,Ppp2ca,Rnf187,Rai1,Map2k4,Myh10,Vamp2,Trappc1,Senp3,Nlgn2,Emc6,Rtn4rl1,Pitpna,Crk,Blmh,Flot2,Supt6,Rps6kb1,Srsf1,Dgke,Nme1,Mrpl27,Ube2z,Atp5g1,Npepps,Mien1,Psmd3,Med24,Stat5b,Atp6v0a1,Tubg1,Coa3,Becn1,Rundc3a,Kansl1,Cdc27,Tlk2,Strada,Cog1,Acox1,Ube2o,Usp36,Rbfox3,Faap100,Oxld1,Kif3c,Ncoa1,Rdh14,Kidins220,Dld,Akap6,Ralgapa1,Trappc6b,Fkbp3,Klhdc2,Timm9,2700049A03Rik,Rtn1,Cox16,Numb,Isca2,Arel1,Acyp1,Snw1,Nrxn3,Sel1l,Cpsf2,Atg2b,Gskip,Meg3,Rian,Mirg,Klc1,Asb13,Pfkp,Tbce,Mrpl32,Vps41,Amph,Rnf144b,Sncb,Rab24,Agtpbp1,Isca1,Uqcrb,Ube2ql1,Ice1,Scamp1,Poc5,Ptcd2,Pdhb,Cadps,Lrrc3b,Nkiras1,Ube2e1,Ppp3cb,Sec24c,Zswim8,Actr8,Sfmbt1,Nisch,Bap1,Timm23,Ghitm,Cnih1,Ap5m1,Prmt5,Nedd8,Sdr39u1,Eef1akmt1,Sucla2,Akap11,Mycbp2,Nalcn,Rictor,Trio,Ctnnd2,March6,Cct5,Atp6v1c1,Taf2,Efr3a,Trappc9,Grina,Hgh1,Rbfox2,Kctd17,Pdxp,Tomm22,Cbx7,Syngr1,Tab1,Mgat3,Sgsm3,Ndufa6,Sult4a1,Mapk8ip2,Kansl2,Mcrs1,Scn8a,Spryd3,Map3k12,Naa60,Dnaja3,Mgrn1,Anks3,Dnm1l,Pi4ka,Trmt2a,Abcf3,Camk2n2,Senp2,Eif4a2,Atp13a3,Kpna1,Ndufb4,Tagln3,Dzip3,Atp5o,Ttc3,Dyrk1a,Brwd1,Wrb,Mrpl18,Ermard,Ppp2r1a,Zfp946,Flywch1,Pdpk1,Atp6v0c,Tedc2,Rnps1,Caskin1,Hagh,Tsr3,Stub1,Rhbdl1,Pacsin1,Mapk14,Ndufv3,Akap8l,Hnrnpm,Rab11b,Bag6,Atp6v1g2,2310061I04Rik,Ppp1r11,Gabbr1,Tmem151b,Tmem63b,Ptprs,Pja2,Rab12,Myl12b,Lpin2,Cdc42ep3,Srsf7,Calm2,Wac,Syt4,Slc25a46,Hspa9,Matr3,Rnf14,Ndfip1,AC156546.1,Dmxl1,Nars,Spire1,Rnmt,Dym,Gm16286,Mrpl21,Pitpnm1,Mrpl11,Klc2,Snx32,Capn1,Znhit2,Ppp2r5b,Prdx5,Bad,Stip1,Otub1,Naa40,Hnrnpul2,Gng3,B3gat3,Mrpl16,1110059E24Rik,Ptar1,Smarca2,Mms19,Avpi1,Cnnm1,Got1,Armh3,Gbf1,Cuedc2,Arl3,Pcgf6,Atp5md,Hspa12a,Syp,Atp6ap2,Uba1,Araf,Sept6,Tenm1,Ocrl,Firre,Hprt,Slc9a6,Idh3g,Naa10,Taz,Atp6ap1,Gdi1,Mpp1,Apoo,Maged1,Arhgef9,Ophn1,Ogt,Cox7b,Tmem35a,Tceal6,Gprasp1,Bex2,Tceal5,Bex1,Bex3,Rnf128,Prps1,Nbdy,Sms</t>
        </is>
      </c>
      <c r="M47" t="inlineStr">
        <is>
          <t>[(0, 23), (0, 69), (0, 73), (5, 23), (8, 23), (8, 69), (9, 23), (9, 69), (9, 73), (14, 23), (14, 69), (14, 73), (16, 23), (19, 23), (19, 69), (19, 73), (28, 23), (28, 69), (28, 73), (30, 23), (30, 69), (30, 73), (53, 1), (53, 11), (53, 12), (53, 15), (53, 22), (53, 23), (53, 24), (53, 26), (53, 32), (53, 36), (53, 38), (53, 42), (53, 45), (53, 46), (53, 49), (53, 50), (53, 54), (53, 58), (53, 62), (53, 65), (53, 69), (53, 70), (53, 71), (53, 72), (53, 73), (53, 74), (55, 23), (55, 69), (55, 73), (60, 23), (60, 69), (60, 70), (60, 73), (63, 23), (63, 69), (63, 73), (75, 23), (75, 69)]</t>
        </is>
      </c>
      <c r="N47" t="n">
        <v>1796</v>
      </c>
      <c r="O47" t="n">
        <v>0.75</v>
      </c>
      <c r="P47" t="n">
        <v>0.95</v>
      </c>
      <c r="Q47" t="n">
        <v>3</v>
      </c>
      <c r="R47" t="n">
        <v>10000</v>
      </c>
      <c r="S47" t="inlineStr">
        <is>
          <t>17/12/2022, 22:31:19</t>
        </is>
      </c>
      <c r="T47" s="3">
        <f>hyperlink("https://spiral.technion.ac.il/results/MTAwMDAwMg==/46/GOResultsPROCESS","link")</f>
        <v/>
      </c>
      <c r="U47" t="inlineStr">
        <is>
          <t>['GO:0051641:cellular localization (qval2.96E-9)', 'GO:0051649:establishment of localization in cell (qval3.3E-9)', 'GO:0051179:localization (qval3.29E-9)', 'GO:0046907:intracellular transport (qval4.43E-9)', 'GO:0051234:establishment of localization (qval5.44E-9)', 'GO:0006810:transport (qval1.18E-8)', 'GO:0044237:cellular metabolic process (qval2.66E-8)', 'GO:0009987:cellular process (qval3.13E-8)', 'GO:0016192:vesicle-mediated transport (qval1.03E-7)', 'GO:0099003:vesicle-mediated transport in synapse (qval2.73E-7)', 'GO:0098693:regulation of synaptic vesicle cycle (qval1.93E-6)', 'GO:0008104:protein localization (qval1.92E-6)', 'GO:0033036:macromolecule localization (qval1.91E-6)', 'GO:0071840:cellular component organization or biogenesis (qval5.45E-6)', 'GO:1901564:organonitrogen compound metabolic process (qval5.66E-6)', 'GO:0016043:cellular component organization (qval9.75E-6)', 'GO:0006099:tricarboxylic acid cycle (qval9.44E-6)', 'GO:0006101:citrate metabolic process (qval1.36E-5)', 'GO:1903421:regulation of synaptic vesicle recycling (qval1.92E-5)', 'GO:0008152:metabolic process (qval2.81E-5)', 'GO:0140238:presynaptic endocytosis (qval2.8E-5)', 'GO:0048488:synaptic vesicle endocytosis (qval2.67E-5)', 'GO:0070727:cellular macromolecule localization (qval3E-5)', 'GO:0045184:establishment of protein localization (qval3.57E-5)', 'GO:0015031:protein transport (qval3.7E-5)', 'GO:0034613:cellular protein localization (qval3.83E-5)', 'GO:0072350:tricarboxylic acid metabolic process (qval4.06E-5)', 'GO:0006807:nitrogen compound metabolic process (qval5.35E-5)', 'GO:0072524:pyridine-containing compound metabolic process (qval7.76E-5)', 'GO:0071704:organic substance metabolic process (qval8.57E-5)', 'GO:1900242:regulation of synaptic vesicle endocytosis (qval8.51E-5)', 'GO:0015833:peptide transport (qval9.1E-5)', 'GO:0044238:primary metabolic process (qval9.5E-5)', 'GO:0009117:nucleotide metabolic process (qval1.04E-4)', 'GO:0072657:protein localization to membrane (qval1.29E-4)', 'GO:0009126:purine nucleoside monophosphate metabolic process (qval1.43E-4)', 'GO:0009167:purine ribonucleoside monophosphate metabolic process (qval1.39E-4)', 'GO:0006753:nucleoside phosphate metabolic process (qval1.38E-4)', 'GO:0042886:amide transport (qval1.77E-4)', 'GO:0009205:purine ribonucleoside triphosphate metabolic process (qval1.83E-4)', 'GO:0009152:purine ribonucleotide biosynthetic process (qval1.81E-4)', 'GO:0043648:dicarboxylic acid metabolic process (qval1.96E-4)', 'GO:0006103:2-oxoglutarate metabolic process (qval1.99E-4)', 'GO:0009123:nucleoside monophosphate metabolic process (qval2.31E-4)', 'GO:0009199:ribonucleoside triphosphate metabolic process (qval2.36E-4)', 'GO:0009144:purine nucleoside triphosphate metabolic process (qval3.31E-4)']</t>
        </is>
      </c>
      <c r="V47" s="3">
        <f>hyperlink("https://spiral.technion.ac.il/results/MTAwMDAwMg==/46/GOResultsFUNCTION","link")</f>
        <v/>
      </c>
      <c r="W47" t="inlineStr">
        <is>
          <t>['GO:0005515:protein binding (qval7.67E-5)', 'GO:0005488:binding (qval7.02E-5)', 'GO:0019899:enzyme binding (qval5.32E-5)', 'GO:0003824:catalytic activity (qval3.62E-4)']</t>
        </is>
      </c>
      <c r="X47" s="3">
        <f>hyperlink("https://spiral.technion.ac.il/results/MTAwMDAwMg==/46/GOResultsCOMPONENT","link")</f>
        <v/>
      </c>
      <c r="Y47" t="inlineStr">
        <is>
          <t>['GO:0044424:intracellular part (qval1.21E-20)', 'GO:0044444:cytoplasmic part (qval5.44E-20)', 'GO:0097458:neuron part (qval5.76E-15)', 'GO:0043209:myelin sheath (qval4.61E-15)', 'GO:0043226:organelle (qval1.25E-14)', 'GO:0043227:membrane-bounded organelle (qval2.22E-14)', 'GO:0043229:intracellular organelle (qval7.24E-14)', 'GO:0044446:intracellular organelle part (qval1.39E-13)', 'GO:0044422:organelle part (qval2.19E-13)', 'GO:0005739:mitochondrion (qval1.08E-12)', 'GO:0044464:cell part (qval1.02E-12)', 'GO:0044429:mitochondrial part (qval3.52E-12)', 'GO:0098798:mitochondrial protein complex (qval5.52E-12)', 'GO:0043231:intracellular membrane-bounded organelle (qval1.06E-11)', 'GO:0044456:synapse part (qval5.21E-11)', 'GO:0031090:organelle membrane (qval9.29E-10)', 'GO:0045202:synapse (qval1.66E-9)', 'GO:0044455:mitochondrial membrane part (qval5.64E-9)', 'GO:0031966:mitochondrial membrane (qval6.39E-9)', 'GO:0008021:synaptic vesicle (qval1.3E-8)', 'GO:0070382:exocytic vesicle (qval1.94E-8)', 'GO:0032991:protein-containing complex (qval4.69E-8)', 'GO:0098563:intrinsic component of synaptic vesicle membrane (qval5.18E-8)', 'GO:0031300:intrinsic component of organelle membrane (qval7.97E-8)', 'GO:0005737:cytoplasm (qval3.96E-7)', 'GO:0033267:axon part (qval7.22E-7)', 'GO:0030133:transport vesicle (qval1.04E-6)', 'GO:0098793:presynapse (qval1.04E-6)', 'GO:0005829:cytosol (qval1.77E-6)', 'GO:0098796:membrane protein complex (qval2.94E-6)', 'GO:0098978:glutamatergic synapse (qval8.02E-6)', 'GO:0031301:integral component of organelle membrane (qval1.06E-5)', 'GO:0030285:integral component of synaptic vesicle membrane (qval1.17E-5)', 'GO:0016020:membrane (qval1.63E-5)', 'GO:0005743:mitochondrial inner membrane (qval1.69E-5)', 'GO:0098800:inner mitochondrial membrane protein complex (qval2.53E-5)', 'GO:0019866:organelle inner membrane (qval3.94E-5)', 'GO:0044433:cytoplasmic vesicle part (qval3.95E-5)']</t>
        </is>
      </c>
    </row>
    <row r="48">
      <c r="A48" s="1" t="n">
        <v>47</v>
      </c>
      <c r="B48" t="n">
        <v>20948</v>
      </c>
      <c r="C48" t="n">
        <v>3212</v>
      </c>
      <c r="D48" t="n">
        <v>76</v>
      </c>
      <c r="E48" t="n">
        <v>522</v>
      </c>
      <c r="F48" t="n">
        <v>3050</v>
      </c>
      <c r="G48" t="n">
        <v>74</v>
      </c>
      <c r="H48" t="n">
        <v>5700</v>
      </c>
      <c r="I48" t="n">
        <v>198</v>
      </c>
      <c r="J48" s="2" t="n">
        <v>-3524.812125887355</v>
      </c>
      <c r="K48" t="n">
        <v>0.5907579881052407</v>
      </c>
      <c r="L48" t="inlineStr">
        <is>
          <t>Sox17,Eya1,Pi15,Crispld1,Col3a1,Col5a2,Aox3,Fn1,Igfbp2,Tns1,Ctdsp1,Wnt6,Des,Col6a3,Crocc2,Sned1,Steap3,Prelp,Fmod,Lmod1,Cfh,Prg4,Lamc1,Myoc,Fmo1,Prrx1,Ddr2,Atp1a2,Tagln2,Itih2,Itih5,Cubn,Vim,Mrc1,Ptgds,Egfl7,Agpat2,Gm10134,Prrx2,Ptges,Lamc3,Lcn2,Eng,Angptl2,Stom,Ggta1,Olfml2a,Dapl1,Rbms1,Fkbp7,Tfpi,Serping1,Ube2l6,Aplnr,4631405J19Rik,Alx4,Thbs1,B2m,Fbn1,Hspa12b,Thbd,Cd93,Slc52a3,Id1,Myl9,Tgm2,Lbp,Serinc3,Wfdc2,Slc13a3,Eya2,Ptgis,Ripor3,Bmp7,Helz2,Car3,Cp,Cpa3,Pabpc4l,Slc7a11,Mgst2,Tm4sf1,Pear1,Crabp2,She,S100a6,S100a11,S100a10,Ecm1,Txnip,Notch2,Hmgcs2,Tbx15,Olfml3,Rhoc,Gstm2,Vcam1,Arhgap29,Casp6,Bdh2,Gbp2,Gng5,Ptgfr,Slc26a7,Tmem64,Ccl19,Tpm2,Reck,Tek,Lepr,Podn,Foxd2,Pdzk1ip1,Tie1,Col9a2,Eva1b,Tinagl1,Grrp1,Id3,Asap3,Tcea3,Wnt4,Hspg2,Alpl,Nbl1,Mfap2,Pdpn,Dhrs3,Pgd,Vwa1,Mxra8,Isg15,Fgl2,Wdr86,Prkag2,Emilin1,Slc5a6,Evc,Cytl1,C1qtnf7,Fgfbp1,Tec,Igfbp7,Pf4,Cxcl10,Anxa3,Spp1,Tgfbr3,Oasl2,Hspb8,Aldh2,Eln,Por,Hspb1,Ephb4,Pcolce,Arpc1b,Col1a2,Cav1,Cped1,Flnc,Smo,Podxl,Cald1,Gm13861,Slc13a4,Fam180a,Ptn,Tmem176b,Tmem176a,Fkbp9,Cyp26b1,Anxa4,Gp9,Fbln2,Fgd5,Suclg2,Gxylt2,Il17rc,Cxcl12,Slc6a13,Mfap5,Clec4a1,Cd163,Tnfrsf1a,Vwf,Clec2d,Clec1b,Plbd1,Mgp,Arhgdib,Mgst1,Cdc42ep5,Ssc5d,Ehd2,Bcam,Ltbp4,Plekhg2,Fxyd5,Wtip,Rras,Rcn3,Fcgrt,Tead2,Ftl1,Emp3,Lrrk1,AU020206,Isg20,Idh2,Iqgap1,Cemip,Ctsc,Prss23,Lrrc32,Serpinh1,Ucp2,Hbb-bt,Hbb-bs,Cavin3,Lyve1,Itpripl2,Nupr1,Sult1a1,Tgfb1i1,Ifitm2,Ifitm1,Ifitm3,Cracr2b,Cd151,H19,Igf2,Cdkn1c,Ano1,Mrgprf,Col4a1,Col4a2,Angpt2,Plat,Adgra2,Eif4ebp1,Rbpms,Isyna1,Bst2,Tpm4,Klf2,Gypa,Adgre5,Gm26532,Cdh5,Nfatc3,Maf,Crispld2,Foxc2,Cyba,Piezo1,Itgb1,Pdgfd,Naalad2,Icam1,Dock6,Stt3a,Esam,Mpzl2,Tagln,Nnmt,Hspb2,Ptpn9,Islr,Loxl1,Uaca,Smad6,Fbxl22,Anxa2,Aldh1a2,Myzap,Cgnl1,Col12a1,Tbx18,Ctsh,Plscr2,Rbp1,Foxl2,Parp3,Sema3b,Gnai2,Gpx1,Lamb2,Camp,Tgfbr2,Itga9,Vill,Clec3b,Slc6a20a,Perp,Ccn2,Dse,Lama4,Cd24a,Pln,Col13a1,Srgn,Bicc1,Gstt1,Gstt2,Col6a2,Col6a1,Slc19a1,Cnn2,1500009L16Rik,Timp3,Dcn,Lum,Gm47101,Csrp2,Ptprb,Lyz2,Wif1,Stat6,Gpr182,Apof,Myl6,Cd63,Tcn2,Aebp1,Fam161a,Efemp1,D630024D03Rik,Hba-a1,Hba-a2,C1qtnf2,Slc36a2,Igtp,Slc47a1,Tmem220,Tnfsf13,Plscr3,Slc16a13,P2rx1,Tax1bp3,Hic1,Serpinf1,Tlcd2,Myo1c,Vtn,Lgals9,Ccl2,Ccl7,Slfn5,Wfdc17,Wfdc21,Trim25,Col1a1,Copz2,Fkbp10,Cavin1,Ramp2,Aoc3,Tmem106a,Rdm1,Slc4a1,Grn,Fzd2,Mrc2,Ern1,Pecam1,Trim47,Sphk1,Lgals3bp,Cbr2,Laptm4a,Osr1,Greb1,Rsad2,Twist1,Smoc1,Fbln5,Ifi27l2a,Bdkrb2,Degs2,Aspg,Crip1,Foxc1,Serpinb9,F13a1,Bmp6,Mylip,Ninj1,Ecm2,Omd,Ogn,Tgfbi,Ctla2b,Ctla2a,Ctsl,Slc12a7,Foxd1,Il6st,Gpx8,Itga1,Emb,Vcl,Mustn1,Stab1,Vstm4,Ptgdr,Rnase4,Ajuba,Psme2,Nfatc4,Cma1,Mcpt4,Gjb2,Gjb6,Slc25a37,Klf5,Dab2,Osmr,Ranbp3l,Cmbl,Snhg18,Pabpc1,Ly6a,Parp10,Mfng,Lgals1,Cyb5r3,A4galt,Tspo,Fbln1,Tuba1c,Acvrl1,Tns2,Glis2,AU021092,Eef2kmt,Myh11,Scarf2,Cldn5,St6gal1,Fam43a,Mylk,Pdia5,Fstl1,Phldb2,Alcam,Tmem45a,Filip1l,Pros1,Mrap,Erg,Slc22a2,Thbs2,Atp6v0e,Notch3,Tapbp,H2-K1,Tap2,H2-Ab1,H2-Aa,H2-Eb1,C4b,C2,Clic1,H2-Q6,H2-Q7,H2-T23,Trim10,Adgrf5,Ptk7,Ccnd3,Lrg1,Trip10,Man2a1,Lama1,Myl12a,Myom1,Cyp1b1,Epas1,Jcad,Colec12,Ecscr,Prdm6,Iigp1,Cd74,Arsi,Pdgfrb,Slc26a2,Cd248,Slc22a6,Slc3a2,Ahnak,Rab3il1,AW112010,Ms4a6b,Ostf1,Anxa1,Tmem252,Insl6,Acta2,Ch25h,Ifit3,Ifit3b,Ifit1,Slc16a12,Myof,Rbp4,Entpd1,Marveld1,Sh3pxd2a,Plp2,Slc38a5,Cybb,Gpc3,Bgn,Flna,Gm5127,Itm2a,Col4a6,Col4a5,Alas2,Bmx</t>
        </is>
      </c>
      <c r="M48" t="inlineStr">
        <is>
          <t>[(0, 10), (0, 20), (0, 31), (1, 10), (1, 20), (1, 31), (2, 10), (2, 20), (2, 31), (3, 31), (4, 10), (4, 20), (4, 31), (5, 31), (6, 10), (6, 20), (6, 31), (7, 10), (7, 20), (7, 31), (8, 10), (8, 20), (8, 31), (9, 10), (9, 31), (11, 20), (11, 31), (12, 10), (12, 20), (12, 31), (13, 10), (13, 20), (13, 31), (14, 10), (14, 20), (14, 31), (15, 10), (15, 20), (15, 31), (16, 10), (16, 20), (16, 31), (18, 10), (18, 20), (18, 31), (19, 10), (19, 20), (19, 31), (21, 10), (21, 20), (21, 31), (22, 10), (22, 20), (22, 31), (23, 10), (23, 20), (23, 31), (24, 10), (24, 20), (24, 31), (25, 10), (25, 20), (25, 31), (26, 10), (26, 20), (26, 31), (27, 10), (27, 20), (27, 31), (28, 10), (28, 20), (28, 31), (29, 10), (29, 20), (29, 31), (30, 10), (30, 20), (30, 31), (32, 10), (32, 20), (32, 31), (33, 10), (33, 20), (33, 31), (34, 10), (34, 20), (34, 31), (35, 10), (35, 20), (35, 31), (36, 10), (36, 20), (36, 31), (37, 10), (37, 20), (37, 31), (38, 10), (38, 20), (38, 31), (39, 10), (39, 20), (39, 31), (40, 10), (40, 20), (40, 31), (41, 10), (41, 20), (41, 31), (42, 10), (42, 20), (42, 31), (44, 31), (45, 10), (45, 20), (45, 31), (46, 10), (46, 20), (46, 31), (47, 31), (48, 10), (48, 20), (48, 31), (49, 10), (49, 20), (49, 31), (50, 10), (50, 20), (50, 31), (51, 10), (51, 20), (51, 31), (52, 10), (52, 20), (52, 31), (53, 31), (54, 10), (54, 20), (54, 31), (55, 10), (55, 20), (55, 31), (56, 10), (56, 20), (56, 31), (57, 10), (57, 20), (57, 31), (58, 10), (58, 20), (58, 31), (59, 10), (59, 20), (59, 31), (60, 10), (60, 20), (60, 31), (61, 31), (62, 10), (62, 20), (62, 31), (63, 10), (63, 20), (63, 31), (64, 10), (64, 31), (65, 10), (65, 20), (65, 31), (66, 10), (66, 20), (66, 31), (67, 10), (67, 20), (67, 31), (68, 10), (68, 20), (68, 31), (69, 10), (69, 20), (69, 31), (70, 10), (70, 20), (70, 31), (71, 10), (71, 20), (71, 31), (72, 10), (72, 20), (72, 31), (73, 10), (73, 20), (73, 31), (74, 10), (74, 20), (74, 31), (75, 10), (75, 20), (75, 31)]</t>
        </is>
      </c>
      <c r="N48" t="n">
        <v>1540</v>
      </c>
      <c r="O48" t="n">
        <v>0.5</v>
      </c>
      <c r="P48" t="n">
        <v>0.95</v>
      </c>
      <c r="Q48" t="n">
        <v>3</v>
      </c>
      <c r="R48" t="n">
        <v>10000</v>
      </c>
      <c r="S48" t="inlineStr">
        <is>
          <t>17/12/2022, 22:31:55</t>
        </is>
      </c>
      <c r="T48" s="3">
        <f>hyperlink("https://spiral.technion.ac.il/results/MTAwMDAwMg==/47/GOResultsPROCESS","link")</f>
        <v/>
      </c>
      <c r="U48" t="inlineStr">
        <is>
          <t>['GO:1901342:regulation of vasculature development (qval1.13E-19)', 'GO:0051239:regulation of multicellular organismal process (qval3.06E-17)', 'GO:0045765:regulation of angiogenesis (qval2.14E-17)', 'GO:0030198:extracellular matrix organization (qval2.07E-17)', 'GO:0050793:regulation of developmental process (qval1.47E-16)', 'GO:2000026:regulation of multicellular organismal development (qval1.65E-16)', 'GO:0043062:extracellular structure organization (qval2.29E-15)', 'GO:0022610:biological adhesion (qval7.33E-15)', 'GO:0030334:regulation of cell migration (qval7.25E-15)', 'GO:0007155:cell adhesion (qval1.25E-14)', 'GO:0022603:regulation of anatomical structure morphogenesis (qval1.27E-14)', 'GO:0050896:response to stimulus (qval1.23E-14)', 'GO:2000145:regulation of cell motility (qval1.68E-14)', 'GO:0042127:regulation of cell proliferation (qval7.87E-14)', 'GO:0040012:regulation of locomotion (qval1.24E-13)', 'GO:0051270:regulation of cellular component movement (qval1.85E-13)', 'GO:0051241:negative regulation of multicellular organismal process (qval2.65E-13)', 'GO:0010033:response to organic substance (qval4.35E-13)', 'GO:0001525:angiogenesis (qval7.5E-13)', 'GO:0045785:positive regulation of cell adhesion (qval7.66E-13)', 'GO:0042221:response to chemical (qval8.01E-13)', 'GO:1904018:positive regulation of vasculature development (qval2.93E-12)', 'GO:0032502:developmental process (qval4.86E-12)', 'GO:0051093:negative regulation of developmental process (qval4.81E-12)', 'GO:0045766:positive regulation of angiogenesis (qval5.65E-12)', 'GO:0002376:immune system process (qval8.69E-12)', 'GO:0030155:regulation of cell adhesion (qval1.1E-11)', 'GO:0009888:tissue development (qval1.47E-11)', 'GO:0006955:immune response (qval1.49E-11)', 'GO:2000147:positive regulation of cell motility (qval1.29E-10)', 'GO:0030335:positive regulation of cell migration (qval1.46E-10)', 'GO:0051272:positive regulation of cellular component movement (qval4.56E-10)', 'GO:0009653:anatomical structure morphogenesis (qval5.29E-10)', 'GO:0035239:tube morphogenesis (qval5.18E-10)', 'GO:0007166:cell surface receptor signaling pathway (qval6.8E-10)', 'GO:0040017:positive regulation of locomotion (qval9.04E-10)', 'GO:0048583:regulation of response to stimulus (qval8.83E-10)', 'GO:0048646:anatomical structure formation involved in morphogenesis (qval1.04E-9)', 'GO:0008284:positive regulation of cell proliferation (qval1.34E-9)', 'GO:0051094:positive regulation of developmental process (qval1.54E-9)', 'GO:1901343:negative regulation of vasculature development (qval2.05E-9)', 'GO:0051240:positive regulation of multicellular organismal process (qval2.04E-9)', 'GO:0048856:anatomical structure development (qval6.51E-9)', 'GO:0043207:response to external biotic stimulus (qval6.57E-9)', 'GO:0009607:response to biotic stimulus (qval8.28E-9)', 'GO:0006952:defense response (qval1.07E-8)', 'GO:0048518:positive regulation of biological process (qval1.07E-8)', 'GO:0048584:positive regulation of response to stimulus (qval1.87E-8)', 'GO:0010810:regulation of cell-substrate adhesion (qval2.19E-8)', 'GO:0030199:collagen fibril organization (qval4.51E-8)', 'GO:0051707:response to other organism (qval5.87E-8)', 'GO:0001503:ossification (qval6.92E-8)', 'GO:0016477:cell migration (qval7.1E-8)', 'GO:0048519:negative regulation of biological process (qval7.4E-8)', 'GO:2000181:negative regulation of blood vessel morphogenesis (qval8.24E-8)', 'GO:0045595:regulation of cell differentiation (qval1.2E-7)', 'GO:0050678:regulation of epithelial cell proliferation (qval1.62E-7)', 'GO:0048869:cellular developmental process (qval1.99E-7)', 'GO:0009605:response to external stimulus (qval2.33E-7)', 'GO:0016525:negative regulation of angiogenesis (qval2.82E-7)', 'GO:0033993:response to lipid (qval3.52E-7)', 'GO:0070887:cellular response to chemical stimulus (qval3.71E-7)', 'GO:0048514:blood vessel morphogenesis (qval4.56E-7)', 'GO:0030154:cell differentiation (qval4.49E-7)', 'GO:0006950:response to stress (qval4.69E-7)', 'GO:0010811:positive regulation of cell-substrate adhesion (qval6.2E-7)', 'GO:0007167:enzyme linked receptor protein signaling pathway (qval6.53E-7)', 'GO:0009617:response to bacterium (qval7.63E-7)', 'GO:0048729:tissue morphogenesis (qval9.21E-7)', 'GO:0001568:blood vessel development (qval1.29E-6)', 'GO:0048870:cell motility (qval1.45E-6)', 'GO:0048522:positive regulation of cellular process (qval1.43E-6)', 'GO:0071310:cellular response to organic substance (qval1.98E-6)', 'GO:0040011:locomotion (qval2.37E-6)', 'GO:0098542:defense response to other organism (qval2.56E-6)', 'GO:0048002:antigen processing and presentation of peptide antigen (qval2.57E-6)', 'GO:0002252:immune effector process (qval2.95E-6)', 'GO:0034097:response to cytokine (qval2.97E-6)', 'GO:0001101:response to acid chemical (qval3.43E-6)', 'GO:0048513:animal organ development (qval4.08E-6)', 'GO:0019884:antigen processing and presentation of exogenous antigen (qval5.29E-6)', 'GO:0032101:regulation of response to external stimulus (qval6.06E-6)', 'GO:0051704:multi-organism process (qval6.06E-6)', 'GO:0009967:positive regulation of signal transduction (qval6.44E-6)', 'GO:0007165:signal transduction (qval6.92E-6)', 'GO:0009887:animal organ morphogenesis (qval7.05E-6)', 'GO:0002682:regulation of immune system process (qval7.81E-6)', 'GO:1901700:response to oxygen-containing compound (qval7.77E-6)', 'GO:0002009:morphogenesis of an epithelium (qval7.91E-6)', 'GO:0001936:regulation of endothelial cell proliferation (qval9.34E-6)', 'GO:0002478:antigen processing and presentation of exogenous peptide antigen (qval9.26E-6)', 'GO:0040013:negative regulation of locomotion (qval1.01E-5)', 'GO:2000146:negative regulation of cell motility (qval1.33E-5)', 'GO:0032970:regulation of actin filament-based process (qval1.33E-5)', 'GO:0019882:antigen processing and presentation (qval1.41E-5)', 'GO:0048523:negative regulation of cellular process (qval1.43E-5)', 'GO:0050679:positive regulation of epithelial cell proliferation (qval1.72E-5)', 'GO:0030336:negative regulation of cell migration (qval1.92E-5)', 'GO:0034341:response to interferon-gamma (qval1.95E-5)', 'GO:0031589:cell-substrate adhesion (qval1.98E-5)', 'GO:0060537:muscle tissue development (qval1.97E-5)', 'GO:0045596:negative regulation of cell differentiation (qval2.16E-5)', 'GO:1903034:regulation of response to wounding (qval2.14E-5)', 'GO:0048598:embryonic morphogenesis (qval2.66E-5)', 'GO:0097435:supramolecular fiber organization (qval2.79E-5)', 'GO:1901701:cellular response to oxygen-containing compound (qval2.94E-5)', 'GO:0051271:negative regulation of cellular component movement (qval3.54E-5)', 'GO:0048585:negative regulation of response to stimulus (qval3.52E-5)', 'GO:0023056:positive regulation of signaling (qval3.84E-5)', 'GO:0038063:collagen-activated tyrosine kinase receptor signaling pathway (qval4.1E-5)', 'GO:0071229:cellular response to acid chemical (qval4.08E-5)', 'GO:0001822:kidney development (qval4.47E-5)', 'GO:0032501:multicellular organismal process (qval4.89E-5)', 'GO:0022409:positive regulation of cell-cell adhesion (qval5.17E-5)', 'GO:0007160:cell-matrix adhesion (qval5.44E-5)', 'GO:0010647:positive regulation of cell communication (qval5.73E-5)', 'GO:0009966:regulation of signal transduction (qval5.93E-5)', 'GO:0042981:regulation of apoptotic process (qval5.93E-5)', 'GO:0018149:peptide cross-linking (qval8E-5)', 'GO:0002684:positive regulation of immune system process (qval1.06E-4)', 'GO:0043067:regulation of programmed cell death (qval1.08E-4)', 'GO:0030278:regulation of ossification (qval1.2E-4)', 'GO:0098609:cell-cell adhesion (qval1.23E-4)']</t>
        </is>
      </c>
      <c r="V48" s="3">
        <f>hyperlink("https://spiral.technion.ac.il/results/MTAwMDAwMg==/47/GOResultsFUNCTION","link")</f>
        <v/>
      </c>
      <c r="W48" t="inlineStr">
        <is>
          <t>['GO:0005201:extracellular matrix structural constituent (qval8.6E-29)', 'GO:0005198:structural molecule activity (qval1.81E-13)', 'GO:0050840:extracellular matrix binding (qval1.4E-12)', 'GO:0005518:collagen binding (qval4.75E-11)', 'GO:0030020:extracellular matrix structural constituent conferring tensile strength (qval1.91E-9)', 'GO:0005539:glycosaminoglycan binding (qval3.82E-9)', 'GO:0005515:protein binding (qval2.89E-8)', 'GO:0005178:integrin binding (qval3.07E-8)', 'GO:0044877:protein-containing complex binding (qval3.54E-8)', 'GO:0005102:signaling receptor binding (qval9.98E-8)', 'GO:0008201:heparin binding (qval2.23E-7)', 'GO:0019838:growth factor binding (qval4.85E-7)', 'GO:1901681:sulfur compound binding (qval1.57E-6)', 'GO:0061134:peptidase regulator activity (qval2.57E-6)', 'GO:0005509:calcium ion binding (qval3.59E-6)', 'GO:0050839:cell adhesion molecule binding (qval4.99E-6)', 'GO:0004601:peroxidase activity (qval1.77E-5)', 'GO:0030021:extracellular matrix structural constituent conferring compression resistance (qval3.44E-5)', 'GO:0016684:oxidoreductase activity, acting on peroxide as acceptor (qval4.09E-5)', 'GO:0048407:platelet-derived growth factor binding (qval1.3E-4)', 'GO:0019955:cytokine binding (qval1.35E-4)']</t>
        </is>
      </c>
      <c r="X48" s="3">
        <f>hyperlink("https://spiral.technion.ac.il/results/MTAwMDAwMg==/47/GOResultsCOMPONENT","link")</f>
        <v/>
      </c>
      <c r="Y48" t="inlineStr">
        <is>
          <t>['GO:0044421:extracellular region part (qval2.47E-61)', 'GO:0062023:collagen-containing extracellular matrix (qval6.34E-52)', 'GO:0031012:extracellular matrix (qval3.17E-51)', 'GO:0005615:extracellular space (qval2.22E-49)', 'GO:0005576:extracellular region (qval1.85E-38)', 'GO:0044420:extracellular matrix component (qval7.97E-16)', 'GO:0005604:basement membrane (qval2.6E-15)', 'GO:0005581:collagen trimer (qval8.26E-12)', 'GO:0009986:cell surface (qval8.16E-12)', 'GO:0009897:external side of plasma membrane (qval1.73E-11)', 'GO:0098552:side of membrane (qval1.69E-9)', 'GO:0044459:plasma membrane part (qval3.38E-8)', 'GO:0005886:plasma membrane (qval7.54E-8)', 'GO:0042611:MHC protein complex (qval5.6E-7)', 'GO:0044425:membrane part (qval1.1E-6)', 'GO:0030666:endocytic vesicle membrane (qval2.55E-5)', 'GO:0031224:intrinsic component of membrane (qval2.85E-5)', 'GO:0045121:membrane raft (qval2.9E-5)', 'GO:0098857:membrane microdomain (qval2.92E-5)', 'GO:0016020:membrane (qval2.83E-5)', 'GO:0016021:integral component of membrane (qval3.43E-5)', 'GO:0098589:membrane region (qval4.88E-5)']</t>
        </is>
      </c>
    </row>
    <row r="49">
      <c r="A49" s="1" t="n">
        <v>48</v>
      </c>
      <c r="B49" t="n">
        <v>20948</v>
      </c>
      <c r="C49" t="n">
        <v>3212</v>
      </c>
      <c r="D49" t="n">
        <v>76</v>
      </c>
      <c r="E49" t="n">
        <v>140</v>
      </c>
      <c r="F49" t="n">
        <v>2789</v>
      </c>
      <c r="G49" t="n">
        <v>68</v>
      </c>
      <c r="H49" t="n">
        <v>5700</v>
      </c>
      <c r="I49" t="n">
        <v>177</v>
      </c>
      <c r="J49" s="2" t="n">
        <v>-125.5668015930871</v>
      </c>
      <c r="K49" t="n">
        <v>0.5923857459759599</v>
      </c>
      <c r="L49" t="inlineStr">
        <is>
          <t>Inpp4a,Gm15179,Sphkap,Srgap2,Rgs8,Pld5,Zbtb18,Gm29856,Fam107b,Ajm1,St6galnac4,Gm14033,BB557941,Sestd1,Cerkl,Neurod1,Agbl2,Mybpc3,Ckap5,Dgkz,Rmdn3,Shf,Mmp24,Rims4,Cdh22,Zbtb46,Bcl2l15,Chil5,Pde5a,Asph,Cnr1,Astn2,Rnf19b,Fndc5,Nr0b2,Rcan3,Epha8,Iffo2,Hes3,Icmt,Gabrd,Fndc10,En2,Cnpy1,D5Ertd579e,Slc30a9,A730035I17Rik,Barhl2,Wscd2,Ppp1cc,Nipsnap2,Caln1,Strip2,Chn2,Ppp1r17,Tpra1,Tmem145,Alkbh6,Kcnc3,Dpysl4,Inpp5a,Pkp3,Ifitm10,Ank1,Gm9908,Plvap,Cacna1a,Gm2694,Cbln1,Plekhg4,Pard6a,Gria4,Rgl3,Kirrel3,Crtam,Sorl1,Tmem25,Usp3,Mindy2,Zic1,Il20rb,Cacna2d2,Eomes,Ust,Cited2,Akap7,Mrln,Slc1a6,Lingo3,Ptprr,Pan2,Selenom,Igfbp1,Gabra6,Fat2,Mprip,Kcnj12,Atp2a3,Ankrd13b,Lhx1os,Grb7,Zfp385c,Adam11,Spata32,Smarcd2,Gprc5c,Ush1g,Eml5,Slc9a3,Marveld2,Tmem253,Rec8,Cbln3,Mir124a-1hg,Tbc1d4,Zic5,Zfpm2,Tssk5,Csdc2,Shisa8,Lncppara,Cerk,Trabd,Ccdc74a,Tnfrsf12a,Spsb3,Capn15,Tmem151b,Mtcl1,Akain1,Tmem178,Ppm1b,Mpp7,Zfp521,Pitpnm1,Dnajc4,Prune2,Sema4g,Dusp5,Cdk16</t>
        </is>
      </c>
      <c r="M49" t="inlineStr">
        <is>
          <t>[(0, 4), (0, 22), (0, 23), (1, 4), (1, 22), (1, 23), (2, 4), (2, 22), (2, 23), (3, 4), (3, 22), (3, 23), (5, 22), (5, 23), (6, 4), (6, 22), (6, 23), (7, 4), (7, 22), (7, 23), (8, 4), (8, 22), (8, 23), (9, 4), (9, 22), (9, 23), (10, 4), (10, 22), (10, 23), (11, 23), (12, 22), (12, 23), (13, 4), (13, 22), (13, 23), (14, 4), (14, 22), (14, 23), (15, 23), (16, 4), (16, 22), (16, 23), (17, 23), (18, 4), (18, 22), (18, 23), (19, 4), (19, 22), (19, 23), (20, 4), (20, 22), (20, 23), (21, 4), (21, 22), (21, 23), (25, 4), (25, 22), (25, 23), (26, 4), (26, 22), (26, 23), (27, 4), (27, 22), (27, 23), (28, 4), (28, 22), (28, 23), (29, 4), (29, 22), (29, 23), (30, 4), (30, 22), (30, 23), (31, 4), (31, 22), (31, 23), (32, 23), (33, 4), (33, 22), (33, 23), (34, 4), (34, 22), (35, 4), (35, 22), (35, 23), (36, 4), (36, 22), (36, 23), (37, 4), (37, 22), (37, 23), (38, 23), (39, 4), (39, 22), (39, 23), (40, 4), (40, 22), (40, 23), (41, 4), (41, 22), (41, 23), (42, 4), (42, 22), (42, 23), (44, 4), (44, 22), (44, 23), (45, 4), (45, 22), (45, 23), (47, 4), (47, 22), (47, 23), (48, 4), (48, 22), (48, 23), (49, 4), (49, 22), (49, 23), (50, 23), (51, 4), (51, 22), (51, 23), (52, 4), (52, 22), (52, 23), (53, 4), (53, 22), (53, 23), (54, 4), (54, 22), (54, 23), (55, 4), (55, 22), (55, 23), (57, 4), (57, 22), (57, 23), (58, 4), (58, 22), (58, 23), (59, 4), (59, 22), (59, 23), (60, 4), (60, 22), (60, 23), (61, 23), (62, 4), (62, 22), (62, 23), (63, 22), (63, 23), (65, 4), (65, 22), (65, 23), (66, 4), (66, 22), (66, 23), (67, 4), (67, 22), (67, 23), (68, 4), (68, 22), (68, 23), (71, 4), (71, 22), (71, 23), (72, 4), (72, 22), (72, 23), (74, 4), (74, 22), (74, 23), (75, 4), (75, 22), (75, 23)]</t>
        </is>
      </c>
      <c r="N49" t="n">
        <v>48</v>
      </c>
      <c r="O49" t="n">
        <v>1</v>
      </c>
      <c r="P49" t="n">
        <v>0.95</v>
      </c>
      <c r="Q49" t="n">
        <v>3</v>
      </c>
      <c r="R49" t="n">
        <v>10000</v>
      </c>
      <c r="S49" t="inlineStr">
        <is>
          <t>17/12/2022, 22:32:08</t>
        </is>
      </c>
      <c r="T49" s="3">
        <f>hyperlink("https://spiral.technion.ac.il/results/MTAwMDAwMg==/48/GOResultsPROCESS","link")</f>
        <v/>
      </c>
      <c r="U49" t="inlineStr">
        <is>
          <t>NO TERMS</t>
        </is>
      </c>
      <c r="V49" s="3">
        <f>hyperlink("https://spiral.technion.ac.il/results/MTAwMDAwMg==/48/GOResultsFUNCTION","link")</f>
        <v/>
      </c>
      <c r="W49" t="inlineStr">
        <is>
          <t>NO TERMS</t>
        </is>
      </c>
      <c r="X49" s="3">
        <f>hyperlink("https://spiral.technion.ac.il/results/MTAwMDAwMg==/48/GOResultsCOMPONENT","link")</f>
        <v/>
      </c>
      <c r="Y49" t="inlineStr">
        <is>
          <t>NO TERMS</t>
        </is>
      </c>
    </row>
    <row r="50">
      <c r="A50" s="1" t="n">
        <v>49</v>
      </c>
      <c r="B50" t="n">
        <v>20948</v>
      </c>
      <c r="C50" t="n">
        <v>3212</v>
      </c>
      <c r="D50" t="n">
        <v>76</v>
      </c>
      <c r="E50" t="n">
        <v>1607</v>
      </c>
      <c r="F50" t="n">
        <v>1471</v>
      </c>
      <c r="G50" t="n">
        <v>26</v>
      </c>
      <c r="H50" t="n">
        <v>5700</v>
      </c>
      <c r="I50" t="n">
        <v>41</v>
      </c>
      <c r="J50" s="2" t="n">
        <v>-3784.858299051496</v>
      </c>
      <c r="K50" t="n">
        <v>0.5924369659263962</v>
      </c>
      <c r="L50" t="inlineStr">
        <is>
          <t>Pcmtd1,Arfgef1,Eloc,Tmem70,Gdap1,Lmbrd1,Dst,Imp4,Fam168b,Ankrd39,Cox5b,Inpp4a,Unc50,Chst10,Tbc1d8,Gtf3c3,Hspe1,Mob4,Sumo1,Ndufs1,Unc80,Aamp,Retreg2,Atg9a,Tuba4a,Mrpl44,Irs1,Agfg1,Atg16l1,Ilkap,Hdlbp,Atg4b,Gin1,Kdsr,Insig2,Eif2d,Dstyk,Nfasc,Plekha6,Snrpe,Cyb5r1,Adipor1,Tmem9,Camsap2,Tpr,Nmnat2,Cop1,Dnm3,Vamp4,Kifap3,Atp1b1,Mpc2,Fam78b,Dusp12,Ndufs2,B4galt3,Ufc1,Copa,Dcaf8,Ackr1,Cadm3,Fh1,Cep170,Cox20,Hnrnpu,Psen2,Acbd3,Srp9,Brox,Mia3,Rab3gap2,Tatdn3,Nenf,Lpgat1,A330023F24Rik,Hspa14,Atp5c1,Fbh1,Stam,Gpr158,Pdss1,Mrpl41,Rnf208,Ssna1,Grin1,Paxx,Fbxw5,Edf1,Kcnt1,Ubac1,Sec16a,Dipk1b,Surf1,Cacfd1,Slc2a6,Gtf3c4,Gle1,Sptan1,Zer1,Sh3glb2,Miga2,Pomt1,Slc25a25,Dpm2,Stxbp1,Gapvd1,Hspa5,Psmb7,Arpc5l,Ppp6c,Orc4,Rbm43,Arl5a,Cacnb4,Ssb,Ubr3,Mettl8,Slc25a12,Atp5g3,Mtx2,Hnrnpa3,Osbpl6,Sestd1,Ube2e3,Selenoh,Tmx2,Zdhhc5,Ypel4,Fnbp4,C1qtnf4,Ndufs3,Kbtbd4,Psmc3,Madd,Ddb2,Arfgap2,Cry2,Alkbh3,Ttc17,Nat10,Caprin1,Fbxo3,Hipk3,Nop10,Emc4,Srp14,Zfyve19,Oip5os1,Jmjd7,Vps39,Ubr1,Tmem62,Ccndbp1,Tubgcp4,Trp53bp1,Ppip5k1,Hypk,Mfap1b,Usp50,Snrnp200,Ciao1,Mrps5,Idh3b,Mrps26,Chgb,Trmt6,Snap25,Mkks,Dstn,Kat14,Sec23b,Smim26,Naa20,Ralgapa2,Nxt1,Nanp,Srxn1,H13,Bcl2l1,Pdrg1,Trpc4ap,Eif6,Uqcc1,Rbm39,Scand1,Aar2,Rab5if,Ndrg3,Rpn2,Blcap,Rprd1b,Snhg17,Snhg11,Ralgapb,Top1,Gdap1l1,Fitm2,Pigt,Pcif1,Slc12a5,Cdh22,Cse1l,B4galt5,Ube2v1,Dpm1,Cstf1,Stx16,Osbpl2,Gid8,Ythdf1,Arfgap1,Eef1a2,Stmn3,Rtel1,Arfrp1,Tpd52l2,Dnajc5,Pcmtd2,Polr3k,Pkia,Stmn2,Impa1,Armc1,Hps3,Tnik,Zmat3,Ndufb5,Atp11b,4932438A13Rik,Hspa4l,Ndufc1,Setd7,Cog6,Exosc8,Commd2,Selenot,Siah2,Med12l,Dhx36,Gmps,Ccnl1,Ppm1l,Glrb,Plrg1,Rrnad1,Smg5,Ssr2,Dap3,Clk2,Scamp3,Slc50a1,Chrnb2,Hax1,Jtb,Ints3,Chtop,Tdrkh,Rfx5,Vps72,Scnm1,Setdb1,Mcl1,Prpf3,Sv2a,Prkab2,Gdap2,Csde1,Bcas2,Rsbn1,Atp5f1,Wdr77,Lamtor5,Slc6a17,Strip1,Amy1,Extl2,Ptbp2,Abcd3,Dnttip2,Camk2d,Ank2,Elovl6,Cisd2,Ube2d3,H2afz,Metap1,Tspan5,2410004B18Rik,Fubp1,Zzz3,Pigk,Rabggtb,Zranb2,Srsf11,Chchd7,Penk,Impad1,Rab2a,Ube2j1,Ndufb6,Smu1,Nfx1,Dctn3,Sigmar1,Vcp,Stoml2,Rusc2,Ccdc107,Tln1,Hint2,Tomm5,Nans,Elp1,Ecpas,Ugcg,Inip,Prpf4,Atp6v1g1,Sh3gl2,Pgm1,Ttc4,Mrpl37,Zfyve9,Txndc12,Atpaf1,Mknk1,Uqcrh,Pik3r3,Atp6v0b,St3gal3,Ebna1bp2,Ppih,Ppcs,Ctps,Nfyc,Smap2,Macf1,Ndufs5,Mycbp,Inpp5b,Yrdc,Maneal,Mrps15,Thrap3,Map7d1,Ago3,5730409E04Rik,Smim12,Ak2,Yars,Tmem234,Txlna,Khdrbs1,Pef1,Snhg3,Atpif1,Stx12,Tmem222,Dhdds,Selenon,Rsrp1,Nipal3,Pithd1,Cdc42,Usp48,Rap1gap,Hp1bp3,Micos10,Ubr4,Igsf21,Sdhb,Miip,Mfn2,Clcn6,Tardbp,Pex14,Ube4b,Eno1,Rere,Park7,Dnajc11,Acot7,Wrap73,Tprgl,Rer1,Faap20,Prkcz,Ssu72,Mrpl20,Aurkaip1,Ube2j2,Sdf4,Adam22,Pmpcb,Cdk5,Abcf2,Rheb,Kmt2c,Dpp6,Dnajb6,Mapre3,Preb,Nrbp1,Ift172,Fndc4,Ywhah,Zfyve28,Rnf4,Htt,Lrpap1,Grpel1,D5Ertd579e,Bloc1s4,Mrfap1,Crmp1,Stx18,Nsg1,Wdr1,Med28,Kcnip4,Rbpj,Smim14,Pds5a,Guf1,Ociad1,Usp46,Fip1l1,Polr2b,Rufy3,Grsf1,Mob1b,Sept11,Hnrnpd,Hnrnpdl,Cops4,Mrps18c,Cds1,Wdfy3,Gm28050,Cdc7,Dipk1a,Dgkq,Ficd,Iscu,Coro1c,1500011B03Rik,2210016L21Rik,Sppl3,Mlec,Pop5,Prkab1,Srrm4,Pebp1,Fbxo21,Tesc,2410131K14Rik,Trafd1,Naa25,Erp29,Brap,Ppp1cc,Pptc7,Anapc7,Atp2a2,Anapc5,Rnf34,A930024E05Rik,AI480526,Bcl7a,Clip1,Zcchc8,Denr,Ogfod2,Atp6v0a2,Ccdc92,Ubc,Tmem132c,Ran,Mrps17,Cct6a,Chchd2,Rabgef1,Tmem248,Tyw1,Gtf2ird2,Gtf2i,Bcl7b,Nsun5,Mdh2,Polr2j,Ufsp1,Srrt,Pop7,Zkscan1,Cnpy4,Lamtor4,Zfp157,Get4,Cox19,Psmg3,Wipi2,Eif2ak1,Rsph10b,Ccz1,Bud31,Atp5j2,Polr1d,Pomp,Ubl3,Uspl1,Fry,Dync1i1,Sem1,Ndufa4,Gpr85,Kcnd2,Ndufa5,Pot1a,Arf5,Atp6v1f,Ube2h,Klhdc10,Mkln1,Ndufb2,Mrps33,Cul1,Zfp746,Atp6v0e2,Malsu1,Cycs,Hnrnpa2b1,Tax1bp1,Scrn1,Serbp1,Rmnd5a,Chmp3,Mrpl35,Immt,Ptcd3,Mat2a,Elmod3,Tgoln1,Sema4f,Pcgf1,Mrpl53,Dctn1,1700124L16Rik,Paip2b,Rab11fip5,Cct7,Alms1,Tia1,Pcbp1,Gmcl1,Aak1,Cnbp,Copg1,Hmces,Rab7,Ruvbl1,Arl6ip5,Chl1,Arl8b,Srgap3,Lhfpl4,Mtmr14,Arpc4,Mkrn2,Csgalnact2,Atp6v1e1,Mical3,Necap1,Clstn3,Eno2,Tpi1,P3h3,Mlf2,Cops7a,Zfp384,Ing4,Gapdh,Ncapd2,Mrpl51,Ndufa9,Smim10l1,Atf7ip,Strap,Golt1b,C2cd5,Etnk1,Ergic2,Ndufa3,Leng8,Rdh13,Ppp1r12c,Ube2s,Peg3,Clcn4,Zfp329,Zfp446,Chmp2a,Ube2m,Kptn,Ap2s1,Ppp5c,Clasrp,Smg9,Xrcc1,Rabac1,Tmem145,Megf8,Dmac2,Rab4b,Sptbn4,Psmc4,Timm50,Supt5,Fbxo27,Mrps12,Hnrnpl,Psmd8,Zfp383,Capns1,Tbcb,Polr2i,Clip3,Lin37,U2af1l4,Tmem147,Scn1b,Uba2,Pdcd2l,Chst8,1600014C10Rik,Zfp719,Tbc1d17,Pnkp,Prmt1,Irf3,Nosip,Snrnp70,Nomo1,Tubgcp5,Snhg14,Snrpn,Chd2,Ntrk3,Mrpl46,Aen,Ngrn,Furin,Gm16638,Zfand6,Tmem135,Crebzf,Ndufc2,Mrpl48,Fam168a,Numa1,Stim1,Smpd1,Apbb1,Trim3,Syt9,Ric3,Eif4g2,Psma1,Coq7,Gde1,Vps35l,Uqcrc2,Ndufab1,Rbbp6,Gtf3c1,Spns1,Sgf29,Ypel3,Aldoa,Sez6l2,Cdipt,Cd2bp2,Zfp688,Zfp689,Phkg2,Rnf40,Tial1,Inpp5f,Pstk,Bub3,Mapk1ip1,Bnip3,Kndc1,Psmd13,Cend1,Slc25a22,Polr2l,Ap2a2,Tollip,Brsk2,Mrpl23,Tssc4,Nap1l4,Cars,Nadsyn1,Arhgef18,Fcor,Trappc5,Map2k7,Timm44,Abhd13,Arhgef7,Atp11a,Cul4a,Dcun1d2,Alg11,Vps36,Smim19,Slc20a2,Vdac3,Polb,Ap3m2,Gpat4,Nsd3,Lsm1,Gsr,Dctn6,Micu3,Asah1,Slc25a4,Mau2,Sugp1,Sugp2,Cope,Upf1,Tmem59l,Rex1bd,Lsm4,Jund,Rab3a,Babam1,Mrpl34,Ano8,Pgls,Ap1m1,Cherp,Rbmxl1,Smad1,Tbc1d9,Scoc,Ndufb7,Tecr,Mri1,Dand5,Gadd45gip1,Calr,Mast1,Prdx2,Asna1,Trir,Dnaja2,Neto2,Cnep1r1,Heatr3,Chd9,Fto,Amfr,Herpud1,Fam192a,Ciapin1,Polr2c,Katnb1,Zfp319,Cnot1,Got2,Nae1,Tmem208,Plekhg4,Acd,Prmt7,Vps4a,Nip7,Vac14,Fcsk,Aars,Cfdp1,Gabarapl2,Cntnap4,Vat1l,Mlycd,6430548M08Rik,Map1lc3b,Trappc2l,Tcf25,Tubb3,Rab4a,Cog2,Ttc13,Arv1,Irf2bp2,Rbm34,Dcun1d5,Cep295,Ubl5,Eif3g,Dnmt1,Mrpl4,Timm29,Smarca4,Elof1,Pigyl,Herpud2,Acad8,Thyn1,Vps26b,Kirrel3,Gramd1b,Hspa8,Ddx6,Tmem25,Atp5l,Scn2b,Pcsk7,Sidt2,Pafah1b2,Zpr1,Rexo2,Sdhd,Timm8b,Dlat,Idh3a,Psma4,Ube2q2,Fbxo22,Man2c1,Commd4,Scamp5,Cox5a,Mpi,Ubl7,Nptn,Parp6,Pkm,Lrrc49,Aagab,Snapc5,Rab11a,Hacd3,Gtf2a2,Gnb5,Lysmd2,Fbxo9,Cox7a2,Snap91,Ripply2,Snx14,Morf4l1,Armc8,Cdv3,Uba5,Wdr82,Rad54l2,Manf,Nprl2,Rassf1,Rbm6,Mon1a,Rnf123,Tcta,Qrich1,Ndufaf3,Dalrd3,Ip6k2,Nckipsd,Celsr3,Uqcrc1,Dhx30,Dync1li1,Azi2,Wdr48,Ss18l2,Higd1a,Zfp445,Exosc7,Sacm1l,Lztfl1,Mthfd1l,Lrp11,Ppil4,Sf3b5,Aig1,Vta1,Cited2,Reps1,Bclaf1,Ncoa7,Rev3l,Qrsl1,Serinc1,Psap,Ppa1,Sar1a,Hnrnph3,Cisd1,Specc1l,Snrpd3,Mif,Smarcb1,Zfp280b,Pcbp3,Gatd3a,Rrp1,Cstb,2610008E11Rik,Polrmt,Atp5d,Cirbp,Ndufs7,Apc2,Plk5,Ap3d1,Plekhj1,Oaz1,Lsm7,Timm13,Fzr1,Tdg,Tcp11l2,Rtcb,Hsp90b1,Slc25a3,Snrpf,Metap2,Ndufa12,Ube2n,Slc6a15,Zdhhc17,Tbc1d15,Cnot2,5330438D12Rik,Frs2,Cpsf6,Slc35e3,Cand1,Mon2,Usp15,Dctn2,Mars,Lrp1,Naca,Atp5b,Coq10a,Myl6,Eif4enif1,Limk2,8430429K09Rik,Uqcr10,Ap1b1,Ewsr1,Xbp1,Mrps24,Ddx56,Tmed4,Ogdh,Rab1a,Aftph,Lgalsl,Mdh1,Xpo1,Eml6,Psme4,Fbxw11,Rars,Gabra1,Ttc1,Ublcp1,Rnf145,Mapk9,Canx,Hnrnph1,Clk4,Hnrnpab,Ppp2ca,Uqcrq,Sept8,Hint1,Atox1,Larp1,Sh3bp5l,Rnf187,Hist3h2ba,Flcn,Nt5m,Drg2,Tmem11,Ubb,2810001G20Rik,Arhgap44,Stx8,Myh10,Trappc1,Fxr2,Eif4a1,Nlgn2,Tmem256,Phf23,Slc16a11,0610010K14Rik,Rnasek,Psmb6,Slc25a11,Rnf167,Nup88,C1qbp,Med31,Emc6,Ctns,Cluh,Pafah1b1,Tsr1,Rpa1,Prpf8,Inpp5k,Blmh,Taok1,Fam222b,Poldip2,Ift20,Rhot1,Zfp207,Appbp2,Cltc,Mtmr4,Tspoap1,Dynll2,Srsf1,Mrps23,Dgke,Luc7l3,Rsad1,Samd14,Kat7,Slc35b1,Ube2z,Atp5g1,Pnpo,Kpnb1,Mrpl45,Psmb3,B230217C12Rik,Psmd3,Med24,Casc3,Eif1,Acly,Stat5b,Atp6v0a1,Coasy,Tubg1,Coa3,Aarsd1,Nbr1,Ubtf,Gpatch8,Arf2,Tlk2,Ccdc47,Ddx5,Psmd12,Prkar1a,Cog1,Fam104a,Hid1,Mrpl58,Atp5h,Kctd2,Nt5c,Mrps7,Slc25a19,Grb2,H3f3b,Wbp2,Fbf1,Acox1,Exoc7,Srsf2,Snhg20,Usp36,Cant1,Cbx4,Eif4a3,Rptor,Mrpl12,Mcrip1,Anapc11,Pcyt2,Rfng,Gps1,Csnk1d,Cybc1,Kif3c,Ddx1,Nbas,Pdia6,Odc1,Ywhaq,Kidins220,Dld,Cog5,Ap4s1,Hectd1,Psma6,Ralgapa1,Fkbp3,Dnaaf2,Arf6,Actr10,Psma3,Daam1,Slc38a6,Hif1a,Tmem229b,Gm30025,Slc39a9,Srsf5,Isca2,Dlst,Eif2b2,Acyp1,Ift43,Cipc,Tmed8,Ahsa1,Snw1,Nrxn3,Sel1l,Kcnk10,Ddx24,Glrx5,Tunar,Gskip,Papola,Setd3,Wars,Mirg,Hsp90aa1,Rcor1,Eif5,Mark3,Bag5,Klc1,Zfp386,Gdi2,Akr1e1,Mrpl32,Psma2,Cdk13,Epdr1,Zscan26,Tdp2,Uqcrfs1,Prpf4b,Tbc1d7,Ranbp9,Iars,Auh,Higd2a,Cltb,Nsd1,Rab24,Fam193b,B4galt7,H2afy,Spock1,Hnrnpa0,Ubqln1,Hnrnpk,Naa35,Isca1,Aopep,Mfsd14b,Uqcrb,Ice1,Ndufs6,Sdha,Cetn3,Mtx3,Scamp1,Wdr41,Col4a3bp,Gfm2,Btf3,Mrps27,Mrps36,Gpbp1,Ndufs4,Pxk,Pdhb,Thoc7,Psmd6,Top2b,Nkiras1,Ecd,Mrps16,Sec24c,Chchd1,Vdac2,Appl1,Dph3,Ncoa4,Timm23,Ghitm,Cnih1,Cgrrf1,Armh4,Pip4p1,Hnrnpc,Rab2b,Prmt5,Ap1g2,Carmil3,Ipo4,Mdp1,Nedd8,Sdr39u1,Eef1akmt1,Cdadc1,Sacs,Spryd7,Ctsb,Dpysl2,Chmp7,Sucla2,Fbxl3,Mbnl2,Dock9,Tmtc4,Fgf14,Brix1,Cct5,Polr2k,Spag1,Ywhaz,Zfp706,Ubr5,Azin1,Atp6v1c1,Rims2,Zfpm2,Oxr1,Rad21,Fam91a1,Phf20l1,Trappc9,Chrac1,Them6,Ccdc166,Puf60,Grina,Cyc1,Sharpin,Mroh1,Cpsf1,Vps28,Cyhr1,1110038F14Rik,Rbfox2,Pick1,Ddx17,Tomm22,Syngr1,Mgat3,Rps19bp1,Slc25a17,St13,Rbx1,Ep300,Ndufa6,Poldip3,Samm50,Brd1,Creld2,Tubgcp6,Dennd6b,Ncaph2,Sco2,Mapk8ip2,Rabl2,Zcrb1,Pfkm,Asb8,Kansl2,Asic1,Smarcd1,Cox14,Larp4,Csrnp2,Spryd3,Zfp740,Mfsd5,Pcbp2,Map3k12,Naa60,Trap1,Pam16,Dnaja3,Hmox2,Cdip1,Ubald1,Mgrn1,Anks3,Glyr1,Dexi,Clec16a,Rsl1d1,Rrn3,Ntan1,Fopnl,Ube2v2,Dnm1l,Ppil2,Ube2l3,Crkl,Klhl22,Dgcr2,Trmt2a,Ufd1,Abcc5,Eif2b5,Camk2n2,Psmd2,Senp2,Dnajb11,Eif4a2,Opa1,0610012G03Rik,Lrch3,Umps,Fam162a,Ccdc58,Ndufb4,Gtpbp8,Tagln3,Cd47,Zbtb11,Tfg,Tbc1d23,Arl6,Atp5j,Cct8,Cfap298,Tmem50b,Atp5o,Mrps6,Dyrk1a,Ets2,Brwd1,Wrb,Zdhhc14,Tmem181a,Mpc1,Mrpl18,Tcp1,Sod2,Gm3435,Psmb1,Ppp2r1a,Zfp946,Hcfc1r1,Srrm2,Elob,Atp6v0c,Abca3,Rnps1,Mlst8,Pkd1,Gfer,Snhg9,Ndufb10,Hagh,Spsb3,Mrps34,Telo2,Clcn7,Haghl,Fam173a,Stub1,Pigq,Mrpl28,AI413582,Snrpc,Srsf3,Ppil1,Rnf8,Cmtr1,Abcg1,Ndufv3,Akap8,Zfp763,Zfp955b,Hnrnpm,Ndufa7,Zbtb22,Ppt2,Skiv2l,Abhd16a,Csnk2b,Ddx39b,Vars2,Gtf2h4,2310061I04Rik,Mrps18b,Abcf1,Rpp21,Ppp1r11,Gabbr1,Enpp5,Tmem63b,Mrpl14,Gtpbp2,Abcc10,Klhdc3,Mea1,Ppp2r5d,Ubr2,Taf8,Rab5a,Fsd1,Hdgfl2,Safb,Ranbp3,Ndufa11,Dus3l,Alkbh7,Gpr108,Pja2,Vapa,Ppp4r1,Ndufv2,Washc1,Rab12,Myl12b,Ypel5,Fam98a,Cebpzos,Hnrnpll,Srsf7,Pigf,Cript,Msh2,Epc1,Rab18,Wac,Snrpd1,Trappc8,Mapre2,Syt4,Slc25a46,Wdr33,Reep2,Hspa9,Paip2,Dnajc18,Cxxc5,Nrg2,Igip,Cystm1,Apbb3,Hars,Arhgap26,AC156546.1,Dcp2,Fem1c,Dmxl1,Srfbp1,Csnk1a1,Txnl1,Nars,Afg3l2,Psmg2,BC031181,Dym,8030462N17Rik,Atp5a1,Gm16286,Cndp2,Tmx3,Chka,Ndufs8,Ndufv1,Pitpnm1,Ppp1ca,Ankrd13d,Lrfn4,Dpp3,Mrpl11,Klc2,Sf3b2,Banf1,Eif1ad,AI837181,Cfl1,Znrd2,Scyl1,Syvn1,Mrpl49,Sac3d1,Ppp2r5b,Map4k2,Sf1,Trmt112,Bad,Fkbp2,Stip1,Nxf1,Uqcc3,Fen1,Sdhaf2,Cpsf7,Ddb1,Tmem109,Prpf19,Osbp,Prune2,Zfand5,Pip5k1b,Vldlr,Plpp6,Cstf2t,March5,Pgam1,Zdhhc16,Pi4k2a,Zfyve27,Cnnm1,Got1,Slc25a28,Dnmbp,Chuk,Ndufb8,Sema4g,Gbf1,Cuedc2,Actr1a,Sufu,Arl3,Pcgf6,Atp5md,Zdhhc6,Nhlrc2,Cacul1,Praf2,Gripap1,Rbm3,Porcn,Ftsj1,Xk,Rpgr,Usp9x,Ddx3x,Ndufb11,Rbm10,Uba1,Araf,Zfp182,Slc25a5,Upf3b,Tmem255a,Tenm1,Ocrl,Rtl8a,Ints6l,Slc9a6,Fhl1,1110012L19Rik,Cd99l2,Bcap31,Idh3g,Hcfc1,Atp6ap1,Gdi1,Plxna3,Lage3,Ubl4a,Dkc1,Fundc2,Rab39b,Apoo,Nono,Ogt,Cox7b,Pgk1,Hnrnph2,Armcx3,Arxes2,Bex2,Tceal5,Bex1,Rnf128,Alg13,Gnl3l,Kdm5c,Nbdy,Sms,Rps6ka3,Eif1ax,Ctps2,Gm47283</t>
        </is>
      </c>
      <c r="M50" t="inlineStr">
        <is>
          <t>[(7, 23), (7, 69), (7, 70), (7, 73), (14, 1), (14, 15), (14, 22), (14, 23), (14, 24), (14, 36), (14, 38), (14, 42), (14, 45), (14, 46), (14, 65), (14, 69), (14, 70), (14, 71), (14, 72), (14, 73), (14, 74), (16, 23), (16, 69), (16, 70), (16, 73), (27, 23), (27, 69), (27, 70), (27, 73), (37, 23), (37, 69), (37, 70), (37, 73), (39, 23), (39, 69), (39, 70), (39, 73), (41, 69), (51, 23), (51, 69), (68, 69)]</t>
        </is>
      </c>
      <c r="N50" t="n">
        <v>5318</v>
      </c>
      <c r="O50" t="n">
        <v>0.5</v>
      </c>
      <c r="P50" t="n">
        <v>0.95</v>
      </c>
      <c r="Q50" t="n">
        <v>3</v>
      </c>
      <c r="R50" t="n">
        <v>10000</v>
      </c>
      <c r="S50" t="inlineStr">
        <is>
          <t>17/12/2022, 22:32:55</t>
        </is>
      </c>
      <c r="T50" s="3">
        <f>hyperlink("https://spiral.technion.ac.il/results/MTAwMDAwMg==/49/GOResultsPROCESS","link")</f>
        <v/>
      </c>
      <c r="U50" t="inlineStr">
        <is>
          <t>['GO:0044237:cellular metabolic process (qval1.53E-33)', 'GO:0008152:metabolic process (qval1.33E-28)', 'GO:0044238:primary metabolic process (qval4.43E-24)', 'GO:0034641:cellular nitrogen compound metabolic process (qval1.65E-23)', 'GO:0006807:nitrogen compound metabolic process (qval3.41E-23)', 'GO:0071704:organic substance metabolic process (qval2.95E-23)', 'GO:0016071:mRNA metabolic process (qval3.39E-21)', 'GO:0006139:nucleobase-containing compound metabolic process (qval2.87E-20)', 'GO:0046907:intracellular transport (qval6.76E-20)', 'GO:0043170:macromolecule metabolic process (qval7.58E-20)', 'GO:0046483:heterocycle metabolic process (qval2.46E-18)', 'GO:0006397:mRNA processing (qval5.31E-18)', 'GO:0015031:protein transport (qval3.68E-17)', 'GO:0051641:cellular localization (qval8.82E-17)', 'GO:0006725:cellular aromatic compound metabolic process (qval9.94E-17)', 'GO:0022904:respiratory electron transport chain (qval1.03E-16)', 'GO:0016070:RNA metabolic process (qval1.29E-16)', 'GO:0045184:establishment of protein localization (qval1.52E-16)', 'GO:0015833:peptide transport (qval2.35E-16)', 'GO:0006091:generation of precursor metabolites and energy (qval7.01E-16)', 'GO:0044260:cellular macromolecule metabolic process (qval8.03E-16)', 'GO:0042886:amide transport (qval9.37E-16)', 'GO:0022900:electron transport chain (qval1.29E-15)', 'GO:0033036:macromolecule localization (qval1.67E-15)', 'GO:0008104:protein localization (qval2.35E-15)', 'GO:1901360:organic cyclic compound metabolic process (qval2.66E-15)', 'GO:0090304:nucleic acid metabolic process (qval3.97E-15)', 'GO:0008380:RNA splicing (qval4.73E-15)', 'GO:0051649:establishment of localization in cell (qval8.37E-15)', 'GO:0071705:nitrogen compound transport (qval8.27E-14)', 'GO:0044265:cellular macromolecule catabolic process (qval9.76E-14)', 'GO:0006810:transport (qval3.33E-13)', 'GO:0009987:cellular process (qval3.5E-13)', 'GO:1901564:organonitrogen compound metabolic process (qval8.82E-13)', 'GO:0006396:RNA processing (qval1.03E-12)', 'GO:0044271:cellular nitrogen compound biosynthetic process (qval1.43E-12)', 'GO:0009057:macromolecule catabolic process (qval2.5E-12)', 'GO:0051179:localization (qval3.1E-12)', 'GO:0051234:establishment of localization (qval5.4E-12)', 'GO:0000377:RNA splicing, via transesterification reactions with bulged adenosine as nucleophile (qval6.23E-12)', 'GO:0000398:mRNA splicing, via spliceosome (qval6.08E-12)', 'GO:0000375:RNA splicing, via transesterification reactions (qval7.76E-12)', 'GO:0006886:intracellular protein transport (qval8.96E-12)', 'GO:0034622:cellular protein-containing complex assembly (qval9.77E-12)', 'GO:0043632:modification-dependent macromolecule catabolic process (qval1.35E-11)', 'GO:0033108:mitochondrial respiratory chain complex assembly (qval2.29E-11)', 'GO:0019941:modification-dependent protein catabolic process (qval3.53E-11)', 'GO:0071702:organic substance transport (qval6.33E-11)', 'GO:0019538:protein metabolic process (qval8.18E-11)', 'GO:0051603:proteolysis involved in cellular protein catabolic process (qval1.35E-10)', 'GO:0006511:ubiquitin-dependent protein catabolic process (qval1.36E-10)', 'GO:1901576:organic substance biosynthetic process (qval6.42E-10)', 'GO:0043484:regulation of RNA splicing (qval1.01E-9)', 'GO:0042776:mitochondrial ATP synthesis coupled proton transport (qval1.06E-9)', 'GO:0009058:biosynthetic process (qval1.33E-9)', 'GO:0044249:cellular biosynthetic process (qval1.32E-9)', 'GO:0010257:NADH dehydrogenase complex assembly (qval1.8E-9)', 'GO:0032981:mitochondrial respiratory chain complex I assembly (qval1.77E-9)', 'GO:0044267:cellular protein metabolic process (qval2.05E-9)', 'GO:0043604:amide biosynthetic process (qval2.69E-9)', 'GO:1901566:organonitrogen compound biosynthetic process (qval2.79E-9)', 'GO:0009056:catabolic process (qval4.94E-9)', 'GO:0044248:cellular catabolic process (qval6.27E-9)', 'GO:0006839:mitochondrial transport (qval6.28E-9)', 'GO:0006119:oxidative phosphorylation (qval1.22E-8)', 'GO:0015985:energy coupled proton transport, down electrochemical gradient (qval1.2E-8)', 'GO:0015986:ATP synthesis coupled proton transport (qval1.18E-8)', 'GO:1901575:organic substance catabolic process (qval1.29E-8)', 'GO:0046034:ATP metabolic process (qval1.33E-8)', 'GO:0006101:citrate metabolic process (qval1.74E-8)', 'GO:0009199:ribonucleoside triphosphate metabolic process (qval3.18E-8)', 'GO:0006412:translation (qval3.16E-8)', 'GO:0043161:proteasome-mediated ubiquitin-dependent protein catabolic process (qval4.33E-8)', 'GO:0010498:proteasomal protein catabolic process (qval4.37E-8)', 'GO:0034613:cellular protein localization (qval4.38E-8)', 'GO:0070727:cellular macromolecule localization (qval4.48E-8)', 'GO:0050684:regulation of mRNA processing (qval4.72E-8)', 'GO:0043043:peptide biosynthetic process (qval4.77E-8)', 'GO:0007005:mitochondrion organization (qval5.42E-8)', 'GO:0043933:protein-containing complex subunit organization (qval5.75E-8)', 'GO:0006996:organelle organization (qval6.55E-8)', 'GO:0048024:regulation of mRNA splicing, via spliceosome (qval9.07E-8)', 'GO:0006099:tricarboxylic acid cycle (qval9.16E-8)', 'GO:0065003:protein-containing complex assembly (qval9.1E-8)', 'GO:0033365:protein localization to organelle (qval1.21E-7)', 'GO:1902600:proton transmembrane transport (qval1.73E-7)', 'GO:0006754:ATP biosynthetic process (qval1.82E-7)', 'GO:0072350:tricarboxylic acid metabolic process (qval1.88E-7)', 'GO:0009205:purine ribonucleoside triphosphate metabolic process (qval1.99E-7)', 'GO:0034645:cellular macromolecule biosynthetic process (qval3.19E-7)', 'GO:0009260:ribonucleotide biosynthetic process (qval3.53E-7)', 'GO:0006518:peptide metabolic process (qval3.76E-7)', 'GO:0009201:ribonucleoside triphosphate biosynthetic process (qval4.45E-7)', 'GO:0009059:macromolecule biosynthetic process (qval5.85E-7)', 'GO:0030163:protein catabolic process (qval6.58E-7)', 'GO:0009144:purine nucleoside triphosphate metabolic process (qval6.93E-7)', 'GO:1903311:regulation of mRNA metabolic process (qval6.89E-7)', 'GO:1990542:mitochondrial transmembrane transport (qval7.79E-7)', 'GO:0046390:ribose phosphate biosynthetic process (qval1.06E-6)', 'GO:0009141:nucleoside triphosphate metabolic process (qval1.12E-6)', 'GO:0009126:purine nucleoside monophosphate metabolic process (qval1.23E-6)', 'GO:0009167:purine ribonucleoside monophosphate metabolic process (qval1.22E-6)', 'GO:0009152:purine ribonucleotide biosynthetic process (qval2.21E-6)', 'GO:0043603:cellular amide metabolic process (qval2.61E-6)', 'GO:0009156:ribonucleoside monophosphate biosynthetic process (qval2.59E-6)', 'GO:0009123:nucleoside monophosphate metabolic process (qval3.29E-6)', 'GO:0016192:vesicle-mediated transport (qval3.4E-6)', 'GO:0009161:ribonucleoside monophosphate metabolic process (qval3.51E-6)', 'GO:0006753:nucleoside phosphate metabolic process (qval3.49E-6)', 'GO:0009206:purine ribonucleoside triphosphate biosynthetic process (qval3.78E-6)', 'GO:0009127:purine nucleoside monophosphate biosynthetic process (qval3.75E-6)', 'GO:0009168:purine ribonucleoside monophosphate biosynthetic process (qval3.72E-6)', 'GO:0009117:nucleotide metabolic process (qval4.04E-6)', 'GO:0034654:nucleobase-containing compound biosynthetic process (qval4.43E-6)', 'GO:0009145:purine nucleoside triphosphate biosynthetic process (qval4.83E-6)', 'GO:0006122:mitochondrial electron transport, ubiquinol to cytochrome c (qval5.37E-6)', 'GO:0006508:proteolysis (qval5.94E-6)', 'GO:0009124:nucleoside monophosphate biosynthetic process (qval6.38E-6)', 'GO:0032543:mitochondrial translation (qval6.93E-6)', 'GO:0009142:nucleoside triphosphate biosynthetic process (qval7.57E-6)', 'GO:0071840:cellular component organization or biogenesis (qval8.61E-6)', 'GO:0006164:purine nucleotide biosynthetic process (qval1.21E-5)', 'GO:0009259:ribonucleotide metabolic process (qval1.24E-5)', 'GO:0006417:regulation of translation (qval1.31E-5)', 'GO:0055114:oxidation-reduction process (qval1.66E-5)', 'GO:0009165:nucleotide biosynthetic process (qval1.75E-5)', 'GO:0016043:cellular component organization (qval1.8E-5)', 'GO:0090407:organophosphate biosynthetic process (qval1.87E-5)', 'GO:0009150:purine ribonucleotide metabolic process (qval1.97E-5)', 'GO:0018130:heterocycle biosynthetic process (qval2.21E-5)', 'GO:0006120:mitochondrial electron transport, NADH to ubiquinone (qval2.28E-5)', 'GO:0019693:ribose phosphate metabolic process (qval2.75E-5)', 'GO:0045333:cellular respiration (qval2.99E-5)', 'GO:0072522:purine-containing compound biosynthetic process (qval3.06E-5)', 'GO:1901293:nucleoside phosphate biosynthetic process (qval3.4E-5)', 'GO:0006733:oxidoreduction coenzyme metabolic process (qval3.73E-5)', 'GO:0055086:nucleobase-containing small molecule metabolic process (qval3.89E-5)', 'GO:0022607:cellular component assembly (qval4.52E-5)', 'GO:0010608:posttranscriptional regulation of gene expression (qval5.06E-5)', 'GO:0019438:aromatic compound biosynthetic process (qval5.6E-5)', 'GO:0071826:ribonucleoprotein complex subunit organization (qval5.59E-5)', 'GO:0072524:pyridine-containing compound metabolic process (qval5.98E-5)', 'GO:0006103:2-oxoglutarate metabolic process (qval6.27E-5)', 'GO:1901137:carbohydrate derivative biosynthetic process (qval6.4E-5)', 'GO:0019637:organophosphate metabolic process (qval6.92E-5)', 'GO:0006163:purine nucleotide metabolic process (qval7.87E-5)']</t>
        </is>
      </c>
      <c r="V50" s="3">
        <f>hyperlink("https://spiral.technion.ac.il/results/MTAwMDAwMg==/49/GOResultsFUNCTION","link")</f>
        <v/>
      </c>
      <c r="W50" t="inlineStr">
        <is>
          <t>['GO:0003723:RNA binding (qval6.59E-21)', 'GO:0003729:mRNA binding (qval8.27E-12)', 'GO:0044769:ATPase activity, coupled to transmembrane movement of ions, rotational mechanism (qval4.23E-10)', 'GO:0003954:NADH dehydrogenase activity (qval2.88E-9)', 'GO:0019899:enzyme binding (qval3.09E-9)', 'GO:0008137:NADH dehydrogenase (ubiquinone) activity (qval1.58E-8)', 'GO:0050136:NADH dehydrogenase (quinone) activity (qval1.36E-8)', 'GO:0003824:catalytic activity (qval1.78E-8)', 'GO:0046933:proton-transporting ATP synthase activity, rotational mechanism (qval2.06E-8)', 'GO:1901265:nucleoside phosphate binding (qval9.53E-8)', 'GO:0000166:nucleotide binding (qval8.67E-8)', 'GO:0035639:purine ribonucleoside triphosphate binding (qval1.07E-6)', 'GO:0051082:unfolded protein binding (qval1.16E-6)', 'GO:0022853:active ion transmembrane transporter activity (qval1.33E-6)', 'GO:0042625:ATPase coupled ion transmembrane transporter activity (qval1.24E-6)', 'GO:0019829:cation-transporting ATPase activity (qval1.16E-6)', 'GO:0015078:proton transmembrane transporter activity (qval1.67E-6)', 'GO:0016817:hydrolase activity, acting on acid anhydrides (qval1.95E-6)', 'GO:0016818:hydrolase activity, acting on acid anhydrides, in phosphorus-containing anhydrides (qval1.85E-6)', 'GO:0017076:purine nucleotide binding (qval1.9E-6)', 'GO:1901363:heterocyclic compound binding (qval1.91E-6)', 'GO:0032553:ribonucleotide binding (qval1.91E-6)', 'GO:0097159:organic cyclic compound binding (qval2.21E-6)', 'GO:0016462:pyrophosphatase activity (qval2.37E-6)', 'GO:0032555:purine ribonucleotide binding (qval3.2E-6)', 'GO:0017111:nucleoside-triphosphatase activity (qval3.12E-6)', 'GO:0036094:small molecule binding (qval3.99E-6)', 'GO:0043021:ribonucleoprotein complex binding (qval6.74E-6)', 'GO:0005488:binding (qval8.7E-6)', 'GO:0016655:oxidoreductase activity, acting on NAD(P)H, quinone or similar compound as acceptor (qval8.73E-6)', 'GO:0140098:catalytic activity, acting on RNA (qval1.14E-5)', 'GO:0043492:ATPase activity, coupled to movement of substances (qval2.78E-5)', 'GO:0015399:primary active transmembrane transporter activity (qval4.12E-5)', 'GO:0015405:P-P-bond-hydrolysis-driven transmembrane transporter activity (qval4E-5)', 'GO:0042626:ATPase activity, coupled to transmembrane movement of substances (qval4.95E-5)', 'GO:0034450:ubiquitin-ubiquitin ligase activity (qval7.89E-5)', 'GO:0036442:proton-exporting ATPase activity (qval1.01E-4)', "GO:0003730:mRNA 3'-UTR binding (qval1.14E-4)"]</t>
        </is>
      </c>
      <c r="X50" s="3">
        <f>hyperlink("https://spiral.technion.ac.il/results/MTAwMDAwMg==/49/GOResultsCOMPONENT","link")</f>
        <v/>
      </c>
      <c r="Y50" t="inlineStr">
        <is>
          <t>['GO:0044424:intracellular part (qval3.8E-57)', 'GO:0044446:intracellular organelle part (qval2.63E-56)', 'GO:0043231:intracellular membrane-bounded organelle (qval2.78E-56)', 'GO:0043227:membrane-bounded organelle (qval5.5E-55)', 'GO:0043229:intracellular organelle (qval1.55E-51)', 'GO:0044422:organelle part (qval6.57E-50)', 'GO:0098798:mitochondrial protein complex (qval7.62E-50)', 'GO:0043226:organelle (qval8.06E-49)', 'GO:0032991:protein-containing complex (qval2.16E-44)', 'GO:0044444:cytoplasmic part (qval2.25E-43)', 'GO:0044429:mitochondrial part (qval1.42E-39)', 'GO:0005739:mitochondrion (qval8.67E-39)', 'GO:0044455:mitochondrial membrane part (qval5.34E-36)', 'GO:0098800:inner mitochondrial membrane protein complex (qval1.72E-35)', 'GO:1902494:catalytic complex (qval7.45E-33)', 'GO:0044464:cell part (qval1.49E-30)', 'GO:0070469:respiratory chain (qval5.78E-29)', 'GO:0098803:respiratory chain complex (qval9.2E-28)', 'GO:1990904:ribonucleoprotein complex (qval4.61E-26)', 'GO:0005743:mitochondrial inner membrane (qval8.1E-25)', 'GO:0031966:mitochondrial membrane (qval4.19E-24)', 'GO:1990204:oxidoreductase complex (qval7.77E-24)', 'GO:0019866:organelle inner membrane (qval3.59E-23)', 'GO:0043209:myelin sheath (qval2.43E-22)', 'GO:0030964:NADH dehydrogenase complex (qval4.16E-22)', 'GO:0045271:respiratory chain complex I (qval4E-22)', 'GO:0005747:mitochondrial respiratory chain complex I (qval3.86E-22)', 'GO:0031090:organelle membrane (qval4.98E-19)', 'GO:0044428:nuclear part (qval7.42E-18)', 'GO:0005829:cytosol (qval7.74E-15)', 'GO:0005737:cytoplasm (qval1.59E-14)', 'GO:0005681:spliceosomal complex (qval2.69E-12)', 'GO:1990234:transferase complex (qval7.88E-12)', 'GO:0098796:membrane protein complex (qval1.22E-11)', 'GO:0005654:nucleoplasm (qval1.13E-9)', 'GO:0016469:proton-transporting two-sector ATPase complex (qval1.39E-9)', 'GO:0005634:nucleus (qval2.03E-9)', 'GO:0005840:ribosome (qval2.88E-9)', 'GO:0045259:proton-transporting ATP synthase complex (qval1.21E-8)', 'GO:0005753:mitochondrial proton-transporting ATP synthase complex (qval1.18E-8)', 'GO:0000314:organellar small ribosomal subunit (qval2.34E-8)', 'GO:0005763:mitochondrial small ribosomal subunit (qval2.28E-8)', 'GO:0043232:intracellular non-membrane-bounded organelle (qval3.61E-8)', 'GO:0000315:organellar large ribosomal subunit (qval5.67E-8)', 'GO:0005762:mitochondrial large ribosomal subunit (qval5.55E-8)', 'GO:0033177:proton-transporting two-sector ATPase complex, proton-transporting domain (qval5.44E-8)', 'GO:0043228:non-membrane-bounded organelle (qval8.23E-8)', 'GO:0044451:nucleoplasm part (qval9.86E-8)', 'GO:0000502:proteasome complex (qval1.12E-7)', 'GO:0000151:ubiquitin ligase complex (qval1.48E-7)', 'GO:1905369:endopeptidase complex (qval1.56E-7)', 'GO:0045275:respiratory chain complex III (qval1.83E-7)', 'GO:0005750:mitochondrial respiratory chain complex III (qval1.79E-7)', 'GO:0000313:organellar ribosome (qval7.61E-7)', 'GO:0005761:mitochondrial ribosome (qval7.47E-7)', 'GO:0044391:ribosomal subunit (qval1.04E-6)', 'GO:0016604:nuclear body (qval1.12E-6)', 'GO:0071013:catalytic step 2 spliceosome (qval1.6E-6)', 'GO:0030532:small nuclear ribonucleoprotein complex (qval5.96E-6)', 'GO:0097525:spliceosomal snRNP complex (qval6.24E-6)', 'GO:0120114:Sm-like protein family complex (qval6.16E-6)', 'GO:1905368:peptidase complex (qval7.32E-6)', 'GO:0016607:nuclear speck (qval9.69E-6)', 'GO:0000276:mitochondrial proton-transporting ATP synthase complex, coupling factor F(o) (qval1.9E-5)', 'GO:0045263:proton-transporting ATP synthase complex, coupling factor F(o) (qval1.87E-5)']</t>
        </is>
      </c>
    </row>
    <row r="51">
      <c r="A51" s="1" t="n">
        <v>50</v>
      </c>
      <c r="B51" t="n">
        <v>20948</v>
      </c>
      <c r="C51" t="n">
        <v>3212</v>
      </c>
      <c r="D51" t="n">
        <v>76</v>
      </c>
      <c r="E51" t="n">
        <v>521</v>
      </c>
      <c r="F51" t="n">
        <v>2636</v>
      </c>
      <c r="G51" t="n">
        <v>58</v>
      </c>
      <c r="H51" t="n">
        <v>5700</v>
      </c>
      <c r="I51" t="n">
        <v>144</v>
      </c>
      <c r="J51" s="2" t="n">
        <v>-1565.251281286115</v>
      </c>
      <c r="K51" t="n">
        <v>0.5931710140017392</v>
      </c>
      <c r="L51" t="inlineStr">
        <is>
          <t>Prim2,Tmeff2,Plcl1,Cyp20a1,Tmbim1,Cyp27a1,Dnajb2,Dock10,Ptma,Efhd1,Rnpepl1,Cdh20,Phlpp1,Slc45a3,Elk4,Cdk18,Cntn2,Nfasc,Pik3c2b,Adipor1,Csrp1,Phlda3,Pla2g4a,Shcbp1l,Sft2d2,Mpzl1,Hsd17b7,Alyref2,Pea15a,Casq1,Sccpdh,Tmem63a,Degs1,1700047M11Rik,Trp53bp2,Kctd3,Pip4k2a,Abca2,Ralgds,Zdhhc12,Fnbp1,Fubp3,Abl1,Aif1l,Mvb12b,Gsn,Zeb2,Tnfaip6,Fmnl2,Gm33594,Ermn,Pkp4,Grb14,Cobll1,Dcaf17,Wipf1,Agps,Itgav,Mapk8ip1,Cd82,Prr5l,Ldlrad3,Cd44,Cat,Cd59a,Aven,Frmd5,Gatm,Secisbp2l,Mal,Ddrgk1,4930402H24Rik,Trp53inp2,Sys1,Dbndd2,Ctsa,Tmem189,Bcas1,Tpd52,Car2,Cldn11,Pex5l,Sox2ot,Anxa5,Spg20,Ankub1,Rnf13,Trim59,Hapln2,Fdps,S100a13,S100a16,Cers2,Ctsk,Ctss,Adamtsl4,Car14,Otud7b,Phgdh,Tspan2,Slc16a1,Rap1a,Csf1,4933431E20Rik,Gstm7,Stxbp3,Mfsd14a,1810037I17Rik,Ugt8a,Papss1,Sh3glb1,Mob3b,Tmeff1,Slc44a1,Lpar1,Slc31a2,Cdk5rap2,Ptprd,Cyp2j12,Leprot,Pde4b,Dhcr24,Tmem59,Cc2d1b,Efcab14,Prdx1,Plk3,Slc6a9,Elovl1,Tmem125,Slc2a1,Ptp4a2,Hmgn2,Ldlrap1,Clic4,Padi2,Kazn,Plod1,Kif1b,Errfi1,Vamp3,Tmem88b,Cyp51,Sri,Insig1,Qdpr,Lap3,Tmem33,Art3,Scarb2,Bmp2k,Enoph1,Mvk,Gltp,Ankrd13a,Kmt5a,Tmed2,Ubc,Aacs,Slc15a4,Sbds,Fis1,Tsc22d4,Gjc3,Gna12,Actb,Fscn1,Hmgb1,Gng11,Slc25a13,C1galt1,Tmem229a,Gpr37,Bpgm,Nfe2l3,Creb5,Gng12,Rnf181,Tgfa,Mitf,Lrrn1,March8,Wnk1,Ninj2,Cd9,Tex52,Ybx3,Tm7sf3,Rps9,Rpl28,Cadm4,Sirt2,Ppp1r14a,Aplp1,Mag,4931406P16Rik,Rhpn2,Pop4,Klk6,Josd2,Ap2a1,Nipa1,Mtmr10,AU020206,Pde8a,Sh3gl3,Picalm,Rps3,Plekhb1,Inppl1,Rhog,Ilk,Tpp1,Ppfibp2,Insc,Tmem159,Usp31,Slc5a11,Sez6l2,Sept1,Vkorc1,Fgfr2,Dock1,Nkx6-2,Taldo1,Cd81,Atp11a,Lamp1,Cln8,Arhgef10,Golga7,Dusp26,Mtus1,Acsl1,Enpp6,Arrdc2,Gab1,Clgn,Gpt2,Nkd1,Lpcat2,Pllp,B3gnt9,Tppp3,Fa2h,Rhou,Gm29773,Tmem123,S1pr5,Dnm2,Ldlr,Anln,Dpy19l1,Sept7,Jam3,Dcps,Fez1,1700063D05Rik,Sc5d,Phldb1,Tmprss5,Ncam1,Dixdc1,Cryab,Rdx,Snx33,Scamp2,Snx1,Elovl5,Myo6,Me1,Pls1,Atp1b3,Rnf7,Trf,Gpr62,Rhoa,Oxsr1,Mobp,Abhd5,Map7,Nkain2,Mfsd4b1,Unc5b,Tspan15,Reep3,Ado,Ube2d1,Dip2a,Lss,Trappc10,Plpp2,Hcn2,Gamt,Fbxo7,Gnptab,Tmcc3,Tmbim4,Rxylt1,Gal3st1,Ddc,Adam19,Nipal4,Rnf130,Sept8,Gjc2,Llgl1,Natd1,Epn2,Specc1,Pmp22,Efnb3,Pfn1,Kif1c,Gm12326,Wscd1,Aspa,Fam57a,Cpd,AU040972,Evi2a,Myo1d,Tmem98,Lig3,Acaca,Vmp1,Sept4,Mks1,Arhgap23,Stard3,P3h4,Cnp,Gfap,Arsg,Ttyh2,Itgb4,Syngr2,Aatk,Arhgdia,Pcyt2,Fasn,Tbcd,Rhob,Ywhaq,Sypl,Etv1,Gm48508,Sptssa,Snx6,Nkx2-9,Plekhg3,Fntb,Mpp5,Plekhh1,Psen1,Npc2,Tmed10,Foxn3,Kcnk13,Ifi27,Ifi27l2a,Gm28875,Eml1,Inf2,Adssl1,Pacs2,Gpr137b,Nid1,Mboat1,Serpinb1a,Card19,Sema4d,Gkap1,Tppp,Arrdc3,Serinc5,Elovl7,Snx18,Hmgcs1,Usp54,Zcchc24,Selenok,Chdh,Tkt,Tspan14,Fermt2,Abhd4,Cmtm5,Dhrs1,Zdhhc20,Micu2,Rcbtb1,Trim13,Kif13b,Stmn4,Dpysl2,Bnip3l,Dock5,Pdlim2,Tpt1,Pcdh9,Slain1,Selenop,Enpp2,Fbxo32,Sqle,Ndrg1,Eef1d,Nrbp2,Cdc42ep1,Micall1,Sox10,Desi1,5031439G07Rik,Pim3,Tmem117,Slc38a2,Slc48a1,Col2a1,Tuba1a,Tmbim6,Dazap2,Cela1,Galnt6,Nmral1,Sec14l5,Carhsp1,Litaf,Nde1,Slc25a1,Gm4524,Il1rap,Acap2,Apod,Pigz,Hacd2,Igsf11,Pcnp,Cpox,Cldnd1,Crybg3,Olig2,Olig1,Slc5a3,B3galt5,Bace2,Tulp4,Prr18,Qk,Gm16168,Agpat4,Eci1,Jpt2,2810468N07Rik,Fam234a,Ly6g6f,Ddr1,Mog,Slc25a27,Enpp4,Slc35b2,Daam2,Plin3,Tubb4a,Epb41l3,Emilin2,Rasgrp3,Strn,Foxn2,Npc1,Bin1,Prob1,Fgf1,Trim36,Sema6a,9330117O12Rik,Slc12a2,Dctn4,Sh3tc2,Fech,Sec11c,Chmp1b,Smad7,Mbp,Cyb5a,Acy3,Gstp1,Carns1,Tmem151a,Map3k11,Malat1,Neat1,Frmd8,Cdc42ep2,Atl3,Plaat3,Ubxn1,Fth1,Tmem258,Myrf,Psat1,Ak3,Gm9895,Cpeb3,Opalin,Scd2,Scd1,Shtn1,Mid1ip1,Lamp2,Zdhhc9,Bcap31,Plxnb3,Srpk3,Prrg1,Gjb1,Magt1,Klhl4,Plp1,Sh3kbp1,Msl3</t>
        </is>
      </c>
      <c r="M51" t="inlineStr">
        <is>
          <t>[(1, 0), (1, 75), (2, 0), (2, 5), (2, 75), (3, 0), (3, 75), (4, 0), (4, 5), (4, 75), (6, 0), (6, 75), (7, 0), (7, 5), (7, 75), (10, 75), (12, 0), (12, 5), (12, 75), (14, 0), (14, 5), (14, 75), (15, 0), (15, 5), (15, 75), (16, 0), (16, 5), (16, 19), (16, 75), (18, 0), (18, 5), (18, 75), (20, 0), (20, 75), (21, 0), (21, 5), (21, 75), (22, 0), (22, 5), (22, 75), (23, 75), (24, 0), (24, 5), (24, 75), (26, 0), (26, 5), (26, 75), (27, 0), (27, 5), (27, 75), (29, 0), (29, 75), (31, 75), (32, 0), (32, 5), (32, 75), (33, 0), (33, 5), (33, 75), (34, 0), (34, 5), (34, 75), (36, 0), (36, 5), (36, 75), (37, 0), (37, 5), (37, 75), (38, 0), (38, 75), (39, 0), (39, 5), (39, 19), (39, 75), (40, 0), (40, 75), (41, 0), (41, 5), (41, 75), (42, 0), (42, 5), (42, 75), (43, 0), (43, 5), (43, 75), (44, 0), (44, 5), (44, 75), (45, 0), (45, 5), (45, 75), (48, 0), (48, 75), (49, 0), (49, 5), (49, 75), (50, 0), (50, 5), (50, 75), (51, 0), (51, 75), (52, 0), (52, 5), (52, 75), (54, 0), (54, 5), (54, 75), (56, 0), (56, 5), (56, 75), (58, 0), (58, 5), (58, 75), (59, 0), (59, 5), (59, 75), (62, 0), (62, 75), (65, 0), (65, 5), (65, 75), (66, 0), (66, 75), (67, 0), (67, 5), (67, 75), (68, 0), (68, 5), (68, 75), (69, 0), (69, 75), (70, 0), (70, 75), (71, 0), (71, 5), (71, 75), (72, 0), (72, 5), (72, 75), (73, 0), (73, 75), (74, 0), (74, 5), (74, 75)]</t>
        </is>
      </c>
      <c r="N51" t="n">
        <v>3132</v>
      </c>
      <c r="O51" t="n">
        <v>0.75</v>
      </c>
      <c r="P51" t="n">
        <v>0.95</v>
      </c>
      <c r="Q51" t="n">
        <v>3</v>
      </c>
      <c r="R51" t="n">
        <v>10000</v>
      </c>
      <c r="S51" t="inlineStr">
        <is>
          <t>17/12/2022, 22:33:13</t>
        </is>
      </c>
      <c r="T51" s="3">
        <f>hyperlink("https://spiral.technion.ac.il/results/MTAwMDAwMg==/50/GOResultsPROCESS","link")</f>
        <v/>
      </c>
      <c r="U51" t="inlineStr">
        <is>
          <t>['GO:0008366:axon ensheathment (qval2.76E-15)', 'GO:0007272:ensheathment of neurons (qval1.38E-15)', 'GO:0042552:myelination (qval7.12E-15)', 'GO:0008610:lipid biosynthetic process (qval6.62E-12)', 'GO:0006629:lipid metabolic process (qval1.79E-8)', 'GO:0008203:cholesterol metabolic process (qval3.36E-8)', 'GO:1902652:secondary alcohol metabolic process (qval6.1E-8)', 'GO:0016125:sterol metabolic process (qval7.66E-8)', 'GO:0014013:regulation of gliogenesis (qval9.8E-7)', 'GO:0006066:alcohol metabolic process (qval6.1E-5)', 'GO:0016126:sterol biosynthetic process (qval6.18E-5)', 'GO:0034329:cell junction assembly (qval5.73E-5)', 'GO:0008202:steroid metabolic process (qval5.32E-5)', 'GO:0061024:membrane organization (qval8.88E-5)', 'GO:0007010:cytoskeleton organization (qval8.83E-5)', 'GO:0032879:regulation of localization (qval8.51E-5)', 'GO:0044255:cellular lipid metabolic process (qval1.04E-4)', 'GO:0022604:regulation of cell morphogenesis (qval9.79E-5)', 'GO:0043217:myelin maintenance (qval1.39E-4)', 'GO:0006695:cholesterol biosynthetic process (qval1.4E-4)', 'GO:1902653:secondary alcohol biosynthetic process (qval1.33E-4)', 'GO:0044283:small molecule biosynthetic process (qval1.3E-4)', 'GO:0098657:import into cell (qval1.46E-4)', 'GO:0044281:small molecule metabolic process (qval2.18E-4)', 'GO:0008360:regulation of cell shape (qval2.18E-4)', 'GO:0045685:regulation of glial cell differentiation (qval2.23E-4)', 'GO:0065007:biological regulation (qval2.31E-4)', 'GO:0030913:paranodal junction assembly (qval2.43E-4)', 'GO:0009987:cellular process (qval2.95E-4)', 'GO:0051179:localization (qval3.64E-4)']</t>
        </is>
      </c>
      <c r="V51" s="3">
        <f>hyperlink("https://spiral.technion.ac.il/results/MTAwMDAwMg==/50/GOResultsFUNCTION","link")</f>
        <v/>
      </c>
      <c r="W51" t="inlineStr">
        <is>
          <t>['GO:0005515:protein binding (qval2.82E-4)', 'GO:0008092:cytoskeletal protein binding (qval5.13E-4)']</t>
        </is>
      </c>
      <c r="X51" s="3">
        <f>hyperlink("https://spiral.technion.ac.il/results/MTAwMDAwMg==/50/GOResultsCOMPONENT","link")</f>
        <v/>
      </c>
      <c r="Y51" t="inlineStr">
        <is>
          <t>['GO:0016020:membrane (qval2.58E-23)', 'GO:0043209:myelin sheath (qval3.13E-17)', 'GO:0044444:cytoplasmic part (qval7.17E-17)', 'GO:0044425:membrane part (qval2.94E-14)', 'GO:0005886:plasma membrane (qval5.47E-9)', 'GO:0031224:intrinsic component of membrane (qval8.58E-9)', 'GO:0016021:integral component of membrane (qval2.27E-8)', 'GO:0005768:endosome (qval2.34E-7)', 'GO:0005783:endoplasmic reticulum (qval1.09E-6)', 'GO:0031982:vesicle (qval1.01E-6)', 'GO:0031410:cytoplasmic vesicle (qval1.01E-6)', 'GO:0097708:intracellular vesicle (qval1.11E-6)', 'GO:0044464:cell part (qval5.37E-6)', 'GO:0033270:paranode region of axon (qval3.95E-5)', 'GO:0044433:cytoplasmic vesicle part (qval4.31E-5)', 'GO:0098805:whole membrane (qval8.17E-5)']</t>
        </is>
      </c>
    </row>
  </sheetData>
  <conditionalFormatting sqref="E2:E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F2:F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2022-12-17T20:06:34Z</dcterms:created>
  <dcterms:modified xmlns:dcterms="http://purl.org/dc/terms/" xmlns:xsi="http://www.w3.org/2001/XMLSchema-instance" xsi:type="dcterms:W3CDTF">2022-12-17T20:06:34Z</dcterms:modified>
</cp:coreProperties>
</file>